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tabRatio="509" activeTab="4"/>
  </bookViews>
  <sheets>
    <sheet name="P&amp;L" sheetId="1" r:id="rId1"/>
    <sheet name="BS" sheetId="2" r:id="rId2"/>
    <sheet name="Change in equity" sheetId="3" r:id="rId3"/>
    <sheet name="CF" sheetId="4" r:id="rId4"/>
    <sheet name="KFI" sheetId="5" r:id="rId5"/>
  </sheets>
  <definedNames>
    <definedName name="_xlnm.Print_Area" localSheetId="1">'BS'!$A$1:$D$56</definedName>
    <definedName name="_xlnm.Print_Area" localSheetId="2">'Change in equity'!$A$1:$H$39</definedName>
    <definedName name="_xlnm.Print_Area" localSheetId="4">'KFI'!$A$1:$I$47</definedName>
    <definedName name="_xlnm.Print_Area" localSheetId="0">'P&amp;L'!$A$1:$G$66</definedName>
  </definedNames>
  <calcPr fullCalcOnLoad="1"/>
</workbook>
</file>

<file path=xl/sharedStrings.xml><?xml version="1.0" encoding="utf-8"?>
<sst xmlns="http://schemas.openxmlformats.org/spreadsheetml/2006/main" count="259" uniqueCount="189">
  <si>
    <t>Revenue</t>
  </si>
  <si>
    <t>Taxation</t>
  </si>
  <si>
    <t>RM'000</t>
  </si>
  <si>
    <t>Property, Plant &amp; Equipment</t>
  </si>
  <si>
    <t>Current Assets</t>
  </si>
  <si>
    <t>Current Liabilities</t>
  </si>
  <si>
    <t>Borrowings</t>
  </si>
  <si>
    <t>Dividend per share (sen)</t>
  </si>
  <si>
    <t>INDIVIDUAL PERIOD</t>
  </si>
  <si>
    <t>QUARTER</t>
  </si>
  <si>
    <t>PRECEDING YEAR</t>
  </si>
  <si>
    <t>CORRESPONDING</t>
  </si>
  <si>
    <t>CUMULATIVE PERIOD</t>
  </si>
  <si>
    <t>TO DATE</t>
  </si>
  <si>
    <t>1</t>
  </si>
  <si>
    <t>2</t>
  </si>
  <si>
    <t>3</t>
  </si>
  <si>
    <t>4</t>
  </si>
  <si>
    <t>5</t>
  </si>
  <si>
    <t>6</t>
  </si>
  <si>
    <t>7</t>
  </si>
  <si>
    <t>AS AT END OF</t>
  </si>
  <si>
    <t>AS AT PRECEDING</t>
  </si>
  <si>
    <t>FINANCIAL YEAR</t>
  </si>
  <si>
    <t>END</t>
  </si>
  <si>
    <t>CURRENT</t>
  </si>
  <si>
    <t>Gross interest income</t>
  </si>
  <si>
    <t>Gross interest expense</t>
  </si>
  <si>
    <t>CURRENT YEAR</t>
  </si>
  <si>
    <t>Share</t>
  </si>
  <si>
    <t>PART A2 : SUMMARY OF KEY FINANCIAL INFORMATION</t>
  </si>
  <si>
    <t>PART A3 : ADDITIONAL INFORMATION</t>
  </si>
  <si>
    <t>and approved by the Board of Directors.</t>
  </si>
  <si>
    <t>CONDENSED CONSOLIDATED STATEMENTS OF CHANGES IN EQUITY</t>
  </si>
  <si>
    <t>Investment Property</t>
  </si>
  <si>
    <t>MALAYSIA PACIFIC CORPORATION BERHAD</t>
  </si>
  <si>
    <t xml:space="preserve">Current </t>
  </si>
  <si>
    <t>Quarter Ended</t>
  </si>
  <si>
    <t xml:space="preserve">cumulative </t>
  </si>
  <si>
    <t xml:space="preserve">As At </t>
  </si>
  <si>
    <t>Unaudited</t>
  </si>
  <si>
    <t>Development Properties and Expenditure</t>
  </si>
  <si>
    <t>ended</t>
  </si>
  <si>
    <t>Reserve</t>
  </si>
  <si>
    <t>N/A</t>
  </si>
  <si>
    <t>Adjustments for non-cash flow :</t>
  </si>
  <si>
    <t>Interest Paid</t>
  </si>
  <si>
    <t>Expenditures on development</t>
  </si>
  <si>
    <t>Proceeds from Right Issue</t>
  </si>
  <si>
    <t>CORR. QTR</t>
  </si>
  <si>
    <t>Proceeds from Warrants</t>
  </si>
  <si>
    <t>Purchase of property, plant &amp; equipments</t>
  </si>
  <si>
    <t>The Unaudited Condensed Consolidated Balance Sheets presented below have been reviewed</t>
  </si>
  <si>
    <t>The Unaudited Condensed Consolidated Cash Flow Statement presented below have been reviewed</t>
  </si>
  <si>
    <t>Land Held for Property Development</t>
  </si>
  <si>
    <t>9 months</t>
  </si>
  <si>
    <t xml:space="preserve"> </t>
  </si>
  <si>
    <t>Capital</t>
  </si>
  <si>
    <t>Accumulated</t>
  </si>
  <si>
    <t/>
  </si>
  <si>
    <t>Audited</t>
  </si>
  <si>
    <t>Foreign currency translation, representing</t>
  </si>
  <si>
    <t xml:space="preserve">  net income recognised directly in equity</t>
  </si>
  <si>
    <t>Profit</t>
  </si>
  <si>
    <t>Minority interest</t>
  </si>
  <si>
    <t xml:space="preserve">Minority </t>
  </si>
  <si>
    <t>interest</t>
  </si>
  <si>
    <t>CURRENT  YEAR</t>
  </si>
  <si>
    <t>Attributable to Equity Holders of the Parent</t>
  </si>
  <si>
    <t>Total</t>
  </si>
  <si>
    <t>Equity</t>
  </si>
  <si>
    <t>Attributable to:</t>
  </si>
  <si>
    <t>a) Basic (sen)</t>
  </si>
  <si>
    <t>b) Diluted (sen)</t>
  </si>
  <si>
    <t>Total Equity</t>
  </si>
  <si>
    <t>Provision for Taxation</t>
  </si>
  <si>
    <t>Share Capital</t>
  </si>
  <si>
    <t>Finance Costs</t>
  </si>
  <si>
    <t>Minority Interest</t>
  </si>
  <si>
    <t>Equity Holders of the Parent</t>
  </si>
  <si>
    <t>Net Assets per Share (RM)</t>
  </si>
  <si>
    <t>Comparative</t>
  </si>
  <si>
    <t>Net assets per share attributable to ordinary</t>
  </si>
  <si>
    <t xml:space="preserve">  equity holders of the parent (RM)</t>
  </si>
  <si>
    <t>(unaudited )</t>
  </si>
  <si>
    <t>Net cash flows used in financing activities</t>
  </si>
  <si>
    <t>the figures have not being audited</t>
  </si>
  <si>
    <t>FY2010</t>
  </si>
  <si>
    <t>Interest Received</t>
  </si>
  <si>
    <t>Cost of sales</t>
  </si>
  <si>
    <t>Distribution costs</t>
  </si>
  <si>
    <t>Administrative expenses</t>
  </si>
  <si>
    <t>Other Income</t>
  </si>
  <si>
    <t>Non-Current Assets</t>
  </si>
  <si>
    <t>Total Assets</t>
  </si>
  <si>
    <t>Equity and Liabilities</t>
  </si>
  <si>
    <t>Total Equity and Liabilities</t>
  </si>
  <si>
    <t>Net Change in Cash and cash equivalents</t>
  </si>
  <si>
    <t>Cash and cash equivalents at beginning of financial year</t>
  </si>
  <si>
    <t>As at</t>
  </si>
  <si>
    <t>Cash and bank balances</t>
  </si>
  <si>
    <t>Bank overdrafts</t>
  </si>
  <si>
    <t>Fixed deposit with a licensed bank</t>
  </si>
  <si>
    <t>Net cash flows (used in)/from operating activities</t>
  </si>
  <si>
    <t>CONDENSED CONSOLIDATED STATEMENT OF COMPREHENSIVE INCOME</t>
  </si>
  <si>
    <t>FY 2011 ( unaudited )</t>
  </si>
  <si>
    <t>Other Comprehensive Income, net of tax</t>
  </si>
  <si>
    <t xml:space="preserve">Foreign currency transaction differences </t>
  </si>
  <si>
    <t xml:space="preserve"> for foreign operations</t>
  </si>
  <si>
    <t>CONDENSED CONSOLIDATED STATEMENT OF FINANCIAL POSITIONS</t>
  </si>
  <si>
    <t>Trade and Other Receivables</t>
  </si>
  <si>
    <t>Current Tax Assets</t>
  </si>
  <si>
    <t>Cash and Cash Equivalents</t>
  </si>
  <si>
    <t>Reserves</t>
  </si>
  <si>
    <t>Total Non-Current Assets</t>
  </si>
  <si>
    <t>Total Current Assets</t>
  </si>
  <si>
    <t>Liabilities</t>
  </si>
  <si>
    <t>Total Non-Current Liabilities</t>
  </si>
  <si>
    <t>Deferred Tax Liabilities</t>
  </si>
  <si>
    <t>Trade and Other Payables</t>
  </si>
  <si>
    <t>Provision</t>
  </si>
  <si>
    <t>Total Liabilities</t>
  </si>
  <si>
    <t>Warrants</t>
  </si>
  <si>
    <t>Foreign Exchange</t>
  </si>
  <si>
    <t>At 1 July 2010</t>
  </si>
  <si>
    <t xml:space="preserve">Net loss for the period </t>
  </si>
  <si>
    <t>Net Loss Before Taxation</t>
  </si>
  <si>
    <t>CONDENSED CONSOLIDATED STATEMENT OF CASH FLOWS</t>
  </si>
  <si>
    <t>Depreciation of property, plant and equipment</t>
  </si>
  <si>
    <t>Gain on disposal of property, plant and equipment</t>
  </si>
  <si>
    <t>Finance Income</t>
  </si>
  <si>
    <t>Net unrealised foreign exchange differences</t>
  </si>
  <si>
    <t>Change in property development costs</t>
  </si>
  <si>
    <t>Change in trade and other receivables</t>
  </si>
  <si>
    <t>Changes in trade and other payables</t>
  </si>
  <si>
    <t>Cash (used in)/generated from operations</t>
  </si>
  <si>
    <t>Cash Flows From Investing Activities</t>
  </si>
  <si>
    <t>Cash Flows From Operating Activities</t>
  </si>
  <si>
    <t>Development expenditure incurred in land held for property development</t>
  </si>
  <si>
    <t>Proceeds from disposal of property, plant and equipment</t>
  </si>
  <si>
    <t>Repayment of borrrowings</t>
  </si>
  <si>
    <t>Cash and cash equivalents at end of financial period</t>
  </si>
  <si>
    <t>Net Tax refund</t>
  </si>
  <si>
    <t>Cash and cash equivalents at the end of the financial period comprise the following:</t>
  </si>
  <si>
    <t>The Condensed Consolidated Income Statements should be read in conjunction with the Audited Financial Statements for the financial year ended 30 June 2010.</t>
  </si>
  <si>
    <t>The Condensed Consolidated Balance Sheets should be read in conjunction with the Audited Financial Statements for the financial year ended 30 June 2010.</t>
  </si>
  <si>
    <t>The Condensed Consolidated Statements of Changes in Equity should be read in conjunction with the Audited Financial Statements for the financial year ended 30 June 2010.</t>
  </si>
  <si>
    <t>The Condensed Consolidated Cash Flow Statements should be read in conjunction with the Audited Financial Statements for the financial year ended 30 June 2010.</t>
  </si>
  <si>
    <t>FY2011</t>
  </si>
  <si>
    <t>At 1 July 2009</t>
  </si>
  <si>
    <t>Net cash flows used in investing activities</t>
  </si>
  <si>
    <t>(Loss)/Profit  from operations</t>
  </si>
  <si>
    <t>Operating (loss)/profit before changes in working capital</t>
  </si>
  <si>
    <t>Cash Flows From Financing Activities</t>
  </si>
  <si>
    <t>30/06/2011</t>
  </si>
  <si>
    <t>30/06/2010</t>
  </si>
  <si>
    <t>FY 2010   (audited)</t>
  </si>
  <si>
    <t>12 months</t>
  </si>
  <si>
    <t>FOR THE QUARTER ENDED 30 JUNE 2011</t>
  </si>
  <si>
    <t>AS AT 30 JUNE 2011</t>
  </si>
  <si>
    <t>At 30 June 2011</t>
  </si>
  <si>
    <t>At 30 June 2010</t>
  </si>
  <si>
    <t>12 months ended 30 June 2010</t>
  </si>
  <si>
    <t>12 months ended 30 June 2011</t>
  </si>
  <si>
    <t>Issuance of right issue</t>
  </si>
  <si>
    <t>Change in fair value of investment property</t>
  </si>
  <si>
    <t>Allowance for doubtful debts</t>
  </si>
  <si>
    <t>Deposit written off</t>
  </si>
  <si>
    <t>Deposit forfeited</t>
  </si>
  <si>
    <t>Allowance for doubtful debts no longer required</t>
  </si>
  <si>
    <t>Advances from related parties</t>
  </si>
  <si>
    <t>Repayment of hire purchase</t>
  </si>
  <si>
    <t>Repayment to related parties</t>
  </si>
  <si>
    <t>Proceeeds from issue if shares pursuant to rights issue</t>
  </si>
  <si>
    <t>Interest paid</t>
  </si>
  <si>
    <t>Property, plant and equipment written off</t>
  </si>
  <si>
    <t>(Loss)/ Profit from Operations</t>
  </si>
  <si>
    <t>(Loss)/ Profit Before Tax</t>
  </si>
  <si>
    <t>(Loss)/ Profit for the Period</t>
  </si>
  <si>
    <t>Total Comprehensive (Loss)/Profit for the period</t>
  </si>
  <si>
    <t>(Loss)/ Profit before tax</t>
  </si>
  <si>
    <t>(Loss)/ Profit for the period</t>
  </si>
  <si>
    <t>(Loss)/ Profit attributable to ordinary equity</t>
  </si>
  <si>
    <t>Basic (loss)/ Earnings per share (sen)</t>
  </si>
  <si>
    <t xml:space="preserve">Net profit for the period </t>
  </si>
  <si>
    <t xml:space="preserve">(Loss)/Earnings per share attributable to equity holders of </t>
  </si>
  <si>
    <t>the Parent:</t>
  </si>
  <si>
    <t>Total Comprehensive (Loss)/ Profit attributable to:</t>
  </si>
  <si>
    <t>Gross Profit / (Loss)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</si>
</sst>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0_);\(0\)"/>
    <numFmt numFmtId="189" formatCode="0.0%"/>
    <numFmt numFmtId="190" formatCode="[$-409]dddd\,\ mmmm\ dd\,\ yyyy"/>
    <numFmt numFmtId="191" formatCode="dd/mm/yyyy;@"/>
    <numFmt numFmtId="192" formatCode="mmm/yyyy"/>
    <numFmt numFmtId="193" formatCode="0.0000"/>
    <numFmt numFmtId="194" formatCode="0.000"/>
    <numFmt numFmtId="195" formatCode="0.0"/>
    <numFmt numFmtId="196" formatCode="[$-809]dd\ mmmm\ yyyy"/>
    <numFmt numFmtId="197" formatCode="_-* #,##0.000_-;\-* #,##0.000_-;_-* &quot;-&quot;???_-;_-@_-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42" applyFont="1" applyAlignment="1">
      <alignment/>
    </xf>
    <xf numFmtId="185" fontId="1" fillId="0" borderId="0" xfId="42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9" fontId="1" fillId="0" borderId="0" xfId="42" applyNumberFormat="1" applyFont="1" applyAlignment="1">
      <alignment/>
    </xf>
    <xf numFmtId="0" fontId="1" fillId="24" borderId="0" xfId="0" applyFont="1" applyFill="1" applyAlignment="1">
      <alignment/>
    </xf>
    <xf numFmtId="185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14" fontId="2" fillId="0" borderId="0" xfId="0" applyNumberFormat="1" applyFont="1" applyAlignment="1" quotePrefix="1">
      <alignment horizontal="center"/>
    </xf>
    <xf numFmtId="39" fontId="1" fillId="0" borderId="0" xfId="42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85" fontId="5" fillId="0" borderId="0" xfId="42" applyNumberFormat="1" applyFont="1" applyAlignment="1">
      <alignment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43" fontId="5" fillId="0" borderId="0" xfId="42" applyFont="1" applyAlignment="1">
      <alignment/>
    </xf>
    <xf numFmtId="185" fontId="5" fillId="0" borderId="0" xfId="42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 quotePrefix="1">
      <alignment/>
    </xf>
    <xf numFmtId="185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3" fontId="1" fillId="0" borderId="0" xfId="42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 quotePrefix="1">
      <alignment horizontal="center"/>
    </xf>
    <xf numFmtId="185" fontId="9" fillId="0" borderId="0" xfId="42" applyNumberFormat="1" applyFont="1" applyFill="1" applyAlignment="1">
      <alignment/>
    </xf>
    <xf numFmtId="185" fontId="9" fillId="0" borderId="0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0" xfId="42" applyNumberFormat="1" applyFont="1" applyFill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85" fontId="12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85" fontId="13" fillId="0" borderId="10" xfId="42" applyNumberFormat="1" applyFont="1" applyFill="1" applyBorder="1" applyAlignment="1">
      <alignment/>
    </xf>
    <xf numFmtId="185" fontId="13" fillId="0" borderId="11" xfId="42" applyNumberFormat="1" applyFont="1" applyFill="1" applyBorder="1" applyAlignment="1">
      <alignment/>
    </xf>
    <xf numFmtId="43" fontId="13" fillId="0" borderId="0" xfId="42" applyFont="1" applyFill="1" applyAlignment="1">
      <alignment/>
    </xf>
    <xf numFmtId="185" fontId="13" fillId="0" borderId="0" xfId="0" applyNumberFormat="1" applyFont="1" applyFill="1" applyAlignment="1">
      <alignment/>
    </xf>
    <xf numFmtId="0" fontId="14" fillId="0" borderId="0" xfId="0" applyFont="1" applyAlignment="1">
      <alignment horizontal="justify" vertical="top"/>
    </xf>
    <xf numFmtId="185" fontId="1" fillId="0" borderId="0" xfId="42" applyNumberFormat="1" applyFont="1" applyBorder="1" applyAlignment="1">
      <alignment/>
    </xf>
    <xf numFmtId="185" fontId="1" fillId="0" borderId="0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6" fillId="4" borderId="0" xfId="0" applyFont="1" applyFill="1" applyAlignment="1">
      <alignment horizontal="center"/>
    </xf>
    <xf numFmtId="14" fontId="6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/>
    </xf>
    <xf numFmtId="185" fontId="5" fillId="4" borderId="0" xfId="42" applyNumberFormat="1" applyFont="1" applyFill="1" applyAlignment="1">
      <alignment/>
    </xf>
    <xf numFmtId="185" fontId="5" fillId="4" borderId="11" xfId="42" applyNumberFormat="1" applyFont="1" applyFill="1" applyBorder="1" applyAlignment="1">
      <alignment/>
    </xf>
    <xf numFmtId="185" fontId="5" fillId="4" borderId="0" xfId="42" applyNumberFormat="1" applyFont="1" applyFill="1" applyBorder="1" applyAlignment="1">
      <alignment/>
    </xf>
    <xf numFmtId="9" fontId="5" fillId="4" borderId="0" xfId="61" applyFont="1" applyFill="1" applyAlignment="1">
      <alignment/>
    </xf>
    <xf numFmtId="43" fontId="9" fillId="4" borderId="12" xfId="42" applyNumberFormat="1" applyFont="1" applyFill="1" applyBorder="1" applyAlignment="1">
      <alignment horizontal="right"/>
    </xf>
    <xf numFmtId="189" fontId="5" fillId="4" borderId="0" xfId="61" applyNumberFormat="1" applyFont="1" applyFill="1" applyAlignment="1">
      <alignment/>
    </xf>
    <xf numFmtId="43" fontId="5" fillId="4" borderId="0" xfId="42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191" fontId="15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/>
    </xf>
    <xf numFmtId="185" fontId="13" fillId="0" borderId="0" xfId="0" applyNumberFormat="1" applyFont="1" applyAlignment="1">
      <alignment/>
    </xf>
    <xf numFmtId="191" fontId="15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58" applyFont="1" applyFill="1" applyBorder="1">
      <alignment/>
      <protection/>
    </xf>
    <xf numFmtId="0" fontId="1" fillId="0" borderId="0" xfId="58" applyFont="1">
      <alignment/>
      <protection/>
    </xf>
    <xf numFmtId="0" fontId="6" fillId="0" borderId="0" xfId="58" applyFont="1">
      <alignment/>
      <protection/>
    </xf>
    <xf numFmtId="0" fontId="1" fillId="0" borderId="0" xfId="58" applyFont="1" applyFill="1">
      <alignment/>
      <protection/>
    </xf>
    <xf numFmtId="185" fontId="16" fillId="0" borderId="0" xfId="44" applyNumberFormat="1" applyFont="1" applyFill="1" applyAlignment="1">
      <alignment/>
    </xf>
    <xf numFmtId="0" fontId="5" fillId="0" borderId="0" xfId="58" applyFont="1">
      <alignment/>
      <protection/>
    </xf>
    <xf numFmtId="0" fontId="5" fillId="0" borderId="13" xfId="58" applyFont="1" applyBorder="1">
      <alignment/>
      <protection/>
    </xf>
    <xf numFmtId="0" fontId="5" fillId="0" borderId="14" xfId="58" applyFont="1" applyBorder="1" applyAlignment="1">
      <alignment horizontal="center"/>
      <protection/>
    </xf>
    <xf numFmtId="0" fontId="6" fillId="0" borderId="14" xfId="58" applyFont="1" applyBorder="1" applyAlignment="1" quotePrefix="1">
      <alignment horizontal="center"/>
      <protection/>
    </xf>
    <xf numFmtId="0" fontId="5" fillId="0" borderId="15" xfId="58" applyFont="1" applyBorder="1">
      <alignment/>
      <protection/>
    </xf>
    <xf numFmtId="0" fontId="5" fillId="0" borderId="0" xfId="58" applyFont="1" applyFill="1">
      <alignment/>
      <protection/>
    </xf>
    <xf numFmtId="0" fontId="6" fillId="0" borderId="16" xfId="58" applyFont="1" applyBorder="1" applyAlignment="1">
      <alignment horizontal="center"/>
      <protection/>
    </xf>
    <xf numFmtId="0" fontId="6" fillId="0" borderId="17" xfId="58" applyFont="1" applyBorder="1" applyAlignment="1">
      <alignment horizontal="center"/>
      <protection/>
    </xf>
    <xf numFmtId="0" fontId="6" fillId="0" borderId="18" xfId="58" applyFont="1" applyBorder="1" applyAlignment="1">
      <alignment horizontal="center"/>
      <protection/>
    </xf>
    <xf numFmtId="0" fontId="6" fillId="0" borderId="19" xfId="58" applyFont="1" applyBorder="1" applyAlignment="1">
      <alignment horizontal="center"/>
      <protection/>
    </xf>
    <xf numFmtId="0" fontId="6" fillId="0" borderId="20" xfId="58" applyFont="1" applyBorder="1" applyAlignment="1">
      <alignment horizontal="center"/>
      <protection/>
    </xf>
    <xf numFmtId="0" fontId="6" fillId="0" borderId="21" xfId="58" applyFont="1" applyBorder="1" applyAlignment="1">
      <alignment horizontal="center"/>
      <protection/>
    </xf>
    <xf numFmtId="0" fontId="10" fillId="0" borderId="0" xfId="58" applyFont="1">
      <alignment/>
      <protection/>
    </xf>
    <xf numFmtId="185" fontId="5" fillId="0" borderId="0" xfId="58" applyNumberFormat="1" applyFont="1">
      <alignment/>
      <protection/>
    </xf>
    <xf numFmtId="185" fontId="5" fillId="0" borderId="0" xfId="44" applyNumberFormat="1" applyFont="1" applyAlignment="1">
      <alignment/>
    </xf>
    <xf numFmtId="185" fontId="5" fillId="0" borderId="0" xfId="44" applyNumberFormat="1" applyFont="1" applyFill="1" applyAlignment="1">
      <alignment/>
    </xf>
    <xf numFmtId="0" fontId="8" fillId="0" borderId="0" xfId="58" applyFont="1">
      <alignment/>
      <protection/>
    </xf>
    <xf numFmtId="185" fontId="1" fillId="0" borderId="0" xfId="44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5" fontId="5" fillId="0" borderId="0" xfId="58" applyNumberFormat="1" applyFont="1" applyFill="1">
      <alignment/>
      <protection/>
    </xf>
    <xf numFmtId="0" fontId="9" fillId="0" borderId="0" xfId="0" applyFont="1" applyFill="1" applyAlignment="1" quotePrefix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58" applyFont="1" quotePrefix="1">
      <alignment/>
      <protection/>
    </xf>
    <xf numFmtId="185" fontId="18" fillId="0" borderId="0" xfId="0" applyNumberFormat="1" applyFont="1" applyAlignment="1">
      <alignment/>
    </xf>
    <xf numFmtId="185" fontId="5" fillId="0" borderId="0" xfId="42" applyNumberFormat="1" applyFont="1" applyFill="1" applyAlignment="1">
      <alignment/>
    </xf>
    <xf numFmtId="185" fontId="5" fillId="0" borderId="11" xfId="42" applyNumberFormat="1" applyFont="1" applyFill="1" applyBorder="1" applyAlignment="1">
      <alignment/>
    </xf>
    <xf numFmtId="43" fontId="5" fillId="0" borderId="0" xfId="42" applyFont="1" applyFill="1" applyAlignment="1">
      <alignment/>
    </xf>
    <xf numFmtId="185" fontId="5" fillId="0" borderId="0" xfId="42" applyNumberFormat="1" applyFont="1" applyFill="1" applyBorder="1" applyAlignment="1">
      <alignment/>
    </xf>
    <xf numFmtId="9" fontId="5" fillId="0" borderId="0" xfId="61" applyFont="1" applyFill="1" applyAlignment="1">
      <alignment/>
    </xf>
    <xf numFmtId="185" fontId="5" fillId="0" borderId="22" xfId="42" applyNumberFormat="1" applyFont="1" applyFill="1" applyBorder="1" applyAlignment="1">
      <alignment/>
    </xf>
    <xf numFmtId="185" fontId="5" fillId="0" borderId="23" xfId="42" applyNumberFormat="1" applyFont="1" applyFill="1" applyBorder="1" applyAlignment="1">
      <alignment/>
    </xf>
    <xf numFmtId="43" fontId="5" fillId="0" borderId="12" xfId="42" applyNumberFormat="1" applyFont="1" applyFill="1" applyBorder="1" applyAlignment="1">
      <alignment horizontal="right"/>
    </xf>
    <xf numFmtId="43" fontId="9" fillId="0" borderId="12" xfId="42" applyNumberFormat="1" applyFont="1" applyFill="1" applyBorder="1" applyAlignment="1">
      <alignment horizontal="right"/>
    </xf>
    <xf numFmtId="43" fontId="5" fillId="0" borderId="0" xfId="42" applyNumberFormat="1" applyFont="1" applyFill="1" applyAlignment="1">
      <alignment horizontal="right"/>
    </xf>
    <xf numFmtId="185" fontId="5" fillId="0" borderId="10" xfId="44" applyNumberFormat="1" applyFont="1" applyFill="1" applyBorder="1" applyAlignment="1">
      <alignment/>
    </xf>
    <xf numFmtId="185" fontId="9" fillId="0" borderId="11" xfId="42" applyNumberFormat="1" applyFont="1" applyFill="1" applyBorder="1" applyAlignment="1">
      <alignment/>
    </xf>
    <xf numFmtId="185" fontId="5" fillId="0" borderId="10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/>
    </xf>
    <xf numFmtId="39" fontId="1" fillId="0" borderId="0" xfId="42" applyNumberFormat="1" applyFont="1" applyFill="1" applyAlignment="1">
      <alignment horizontal="right"/>
    </xf>
    <xf numFmtId="185" fontId="13" fillId="0" borderId="24" xfId="0" applyNumberFormat="1" applyFont="1" applyFill="1" applyBorder="1" applyAlignment="1">
      <alignment/>
    </xf>
    <xf numFmtId="185" fontId="9" fillId="0" borderId="0" xfId="42" applyNumberFormat="1" applyFont="1" applyFill="1" applyBorder="1" applyAlignment="1">
      <alignment horizontal="center"/>
    </xf>
    <xf numFmtId="185" fontId="9" fillId="0" borderId="25" xfId="42" applyNumberFormat="1" applyFont="1" applyFill="1" applyBorder="1" applyAlignment="1">
      <alignment/>
    </xf>
    <xf numFmtId="185" fontId="5" fillId="0" borderId="26" xfId="42" applyNumberFormat="1" applyFont="1" applyFill="1" applyBorder="1" applyAlignment="1">
      <alignment/>
    </xf>
    <xf numFmtId="0" fontId="0" fillId="0" borderId="0" xfId="58" applyAlignment="1">
      <alignment/>
      <protection/>
    </xf>
    <xf numFmtId="185" fontId="36" fillId="0" borderId="0" xfId="42" applyNumberFormat="1" applyFont="1" applyFill="1" applyAlignment="1">
      <alignment/>
    </xf>
    <xf numFmtId="0" fontId="18" fillId="0" borderId="0" xfId="0" applyFont="1" applyFill="1" applyAlignment="1">
      <alignment/>
    </xf>
    <xf numFmtId="185" fontId="36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5" fontId="5" fillId="0" borderId="25" xfId="42" applyNumberFormat="1" applyFont="1" applyFill="1" applyBorder="1" applyAlignment="1">
      <alignment/>
    </xf>
    <xf numFmtId="0" fontId="36" fillId="0" borderId="0" xfId="0" applyFont="1" applyAlignment="1">
      <alignment horizontal="right"/>
    </xf>
    <xf numFmtId="185" fontId="36" fillId="0" borderId="0" xfId="0" applyNumberFormat="1" applyFont="1" applyFill="1" applyAlignment="1">
      <alignment/>
    </xf>
    <xf numFmtId="43" fontId="5" fillId="0" borderId="22" xfId="42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28" xfId="0" applyFont="1" applyBorder="1" applyAlignment="1">
      <alignment horizontal="justify" vertical="center"/>
    </xf>
    <xf numFmtId="0" fontId="13" fillId="0" borderId="27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/>
    </xf>
    <xf numFmtId="0" fontId="13" fillId="0" borderId="28" xfId="0" applyFont="1" applyBorder="1" applyAlignment="1">
      <alignment horizontal="justify" vertical="center"/>
    </xf>
    <xf numFmtId="0" fontId="5" fillId="0" borderId="27" xfId="58" applyFont="1" applyBorder="1" applyAlignment="1">
      <alignment horizontal="left" vertical="top" wrapText="1"/>
      <protection/>
    </xf>
    <xf numFmtId="0" fontId="5" fillId="0" borderId="10" xfId="58" applyFont="1" applyBorder="1" applyAlignment="1">
      <alignment horizontal="left" vertical="top" wrapText="1"/>
      <protection/>
    </xf>
    <xf numFmtId="0" fontId="5" fillId="0" borderId="28" xfId="58" applyFont="1" applyBorder="1" applyAlignment="1">
      <alignment horizontal="left" vertical="top" wrapText="1"/>
      <protection/>
    </xf>
    <xf numFmtId="0" fontId="2" fillId="0" borderId="0" xfId="58" applyFont="1" applyAlignment="1">
      <alignment horizontal="center" vertical="center"/>
      <protection/>
    </xf>
    <xf numFmtId="0" fontId="5" fillId="0" borderId="10" xfId="0" applyFont="1" applyBorder="1" applyAlignment="1">
      <alignment horizontal="justify" vertical="center"/>
    </xf>
    <xf numFmtId="0" fontId="5" fillId="0" borderId="28" xfId="0" applyFont="1" applyBorder="1" applyAlignment="1">
      <alignment horizontal="justify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6</xdr:row>
      <xdr:rowOff>0</xdr:rowOff>
    </xdr:from>
    <xdr:to>
      <xdr:col>5</xdr:col>
      <xdr:colOff>1009650</xdr:colOff>
      <xdr:row>6</xdr:row>
      <xdr:rowOff>0</xdr:rowOff>
    </xdr:to>
    <xdr:sp>
      <xdr:nvSpPr>
        <xdr:cNvPr id="1" name="Straight Arrow Connector 4"/>
        <xdr:cNvSpPr>
          <a:spLocks/>
        </xdr:cNvSpPr>
      </xdr:nvSpPr>
      <xdr:spPr>
        <a:xfrm>
          <a:off x="6219825" y="9620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571500</xdr:colOff>
      <xdr:row>6</xdr:row>
      <xdr:rowOff>0</xdr:rowOff>
    </xdr:to>
    <xdr:sp>
      <xdr:nvSpPr>
        <xdr:cNvPr id="2" name="Straight Arrow Connector 6"/>
        <xdr:cNvSpPr>
          <a:spLocks/>
        </xdr:cNvSpPr>
      </xdr:nvSpPr>
      <xdr:spPr>
        <a:xfrm rot="10800000">
          <a:off x="2419350" y="962025"/>
          <a:ext cx="1495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8"/>
  <sheetViews>
    <sheetView zoomScalePageLayoutView="0" workbookViewId="0" topLeftCell="A52">
      <selection activeCell="C23" sqref="C23"/>
    </sheetView>
  </sheetViews>
  <sheetFormatPr defaultColWidth="9.140625" defaultRowHeight="12.75"/>
  <cols>
    <col min="1" max="1" width="11.28125" style="1" customWidth="1"/>
    <col min="2" max="2" width="38.7109375" style="1" customWidth="1"/>
    <col min="3" max="3" width="15.28125" style="1" customWidth="1"/>
    <col min="4" max="4" width="14.28125" style="1" customWidth="1"/>
    <col min="5" max="5" width="2.28125" style="1" customWidth="1"/>
    <col min="6" max="6" width="14.8515625" style="13" customWidth="1"/>
    <col min="7" max="7" width="15.00390625" style="13" customWidth="1"/>
    <col min="8" max="8" width="14.8515625" style="1" hidden="1" customWidth="1"/>
    <col min="9" max="9" width="10.421875" style="1" bestFit="1" customWidth="1"/>
    <col min="10" max="10" width="11.140625" style="1" bestFit="1" customWidth="1"/>
    <col min="11" max="16384" width="9.140625" style="1" customWidth="1"/>
  </cols>
  <sheetData>
    <row r="1" ht="14.25">
      <c r="A1" s="33" t="s">
        <v>35</v>
      </c>
    </row>
    <row r="2" spans="1:7" ht="14.25">
      <c r="A2" s="25" t="s">
        <v>104</v>
      </c>
      <c r="G2" s="78"/>
    </row>
    <row r="3" spans="1:9" ht="15.75">
      <c r="A3" s="25" t="s">
        <v>158</v>
      </c>
      <c r="G3" s="79"/>
      <c r="I3" s="79"/>
    </row>
    <row r="6" spans="2:3" ht="12.75">
      <c r="B6" s="17"/>
      <c r="C6" s="84" t="s">
        <v>59</v>
      </c>
    </row>
    <row r="7" spans="2:8" s="20" customFormat="1" ht="15">
      <c r="B7" s="31"/>
      <c r="C7" s="149" t="s">
        <v>105</v>
      </c>
      <c r="D7" s="149"/>
      <c r="F7" s="149" t="s">
        <v>156</v>
      </c>
      <c r="G7" s="149"/>
      <c r="H7" s="70"/>
    </row>
    <row r="8" spans="3:8" s="20" customFormat="1" ht="15">
      <c r="C8" s="21" t="s">
        <v>36</v>
      </c>
      <c r="D8" s="21" t="s">
        <v>157</v>
      </c>
      <c r="E8" s="21"/>
      <c r="F8" s="21" t="s">
        <v>81</v>
      </c>
      <c r="G8" s="21" t="str">
        <f>D8</f>
        <v>12 months</v>
      </c>
      <c r="H8" s="68" t="s">
        <v>55</v>
      </c>
    </row>
    <row r="9" spans="3:8" s="20" customFormat="1" ht="15">
      <c r="C9" s="21" t="s">
        <v>37</v>
      </c>
      <c r="D9" s="21" t="s">
        <v>38</v>
      </c>
      <c r="E9" s="21"/>
      <c r="F9" s="21" t="s">
        <v>37</v>
      </c>
      <c r="G9" s="21" t="s">
        <v>38</v>
      </c>
      <c r="H9" s="68" t="s">
        <v>38</v>
      </c>
    </row>
    <row r="10" spans="2:8" s="20" customFormat="1" ht="15">
      <c r="B10" s="31"/>
      <c r="C10" s="24" t="s">
        <v>154</v>
      </c>
      <c r="D10" s="24" t="str">
        <f>C10</f>
        <v>30/06/2011</v>
      </c>
      <c r="E10" s="21"/>
      <c r="F10" s="24" t="s">
        <v>155</v>
      </c>
      <c r="G10" s="24" t="str">
        <f>F10</f>
        <v>30/06/2010</v>
      </c>
      <c r="H10" s="69">
        <v>38442</v>
      </c>
    </row>
    <row r="11" spans="3:8" s="20" customFormat="1" ht="15">
      <c r="C11" s="21" t="s">
        <v>2</v>
      </c>
      <c r="D11" s="21" t="s">
        <v>2</v>
      </c>
      <c r="E11" s="21"/>
      <c r="F11" s="21" t="s">
        <v>2</v>
      </c>
      <c r="G11" s="21" t="s">
        <v>2</v>
      </c>
      <c r="H11" s="68" t="s">
        <v>2</v>
      </c>
    </row>
    <row r="12" s="20" customFormat="1" ht="15">
      <c r="H12" s="70"/>
    </row>
    <row r="13" spans="1:12" s="20" customFormat="1" ht="15">
      <c r="A13" s="20" t="s">
        <v>0</v>
      </c>
      <c r="C13" s="120">
        <f>D13-8452</f>
        <v>7738</v>
      </c>
      <c r="D13" s="120">
        <v>16190</v>
      </c>
      <c r="E13" s="120"/>
      <c r="F13" s="120">
        <f>G13-8568</f>
        <v>1094</v>
      </c>
      <c r="G13" s="120">
        <v>9662</v>
      </c>
      <c r="H13" s="71">
        <v>19847</v>
      </c>
      <c r="J13" s="30"/>
      <c r="K13" s="30"/>
      <c r="L13" s="30"/>
    </row>
    <row r="14" spans="4:8" s="20" customFormat="1" ht="15">
      <c r="D14" s="120"/>
      <c r="E14" s="120"/>
      <c r="G14" s="120"/>
      <c r="H14" s="71"/>
    </row>
    <row r="15" spans="1:11" s="20" customFormat="1" ht="15">
      <c r="A15" s="20" t="s">
        <v>89</v>
      </c>
      <c r="C15" s="120">
        <f>D15+4430</f>
        <v>-4660</v>
      </c>
      <c r="D15" s="120">
        <v>-9090</v>
      </c>
      <c r="E15" s="120"/>
      <c r="F15" s="120">
        <f>G15+4228</f>
        <v>-2165</v>
      </c>
      <c r="G15" s="120">
        <v>-6393</v>
      </c>
      <c r="H15" s="71"/>
      <c r="K15" s="30"/>
    </row>
    <row r="16" spans="3:8" s="20" customFormat="1" ht="7.5" customHeight="1">
      <c r="C16" s="121"/>
      <c r="D16" s="121"/>
      <c r="E16" s="120"/>
      <c r="F16" s="121"/>
      <c r="G16" s="121"/>
      <c r="H16" s="71"/>
    </row>
    <row r="17" spans="1:8" s="20" customFormat="1" ht="15">
      <c r="A17" s="20" t="s">
        <v>188</v>
      </c>
      <c r="C17" s="120">
        <f>SUM(C13:C16)</f>
        <v>3078</v>
      </c>
      <c r="D17" s="120">
        <f>SUM(D13:D16)</f>
        <v>7100</v>
      </c>
      <c r="E17" s="120"/>
      <c r="F17" s="120">
        <f>SUM(F13:F16)</f>
        <v>-1071</v>
      </c>
      <c r="G17" s="120">
        <f>SUM(G13:G16)</f>
        <v>3269</v>
      </c>
      <c r="H17" s="71"/>
    </row>
    <row r="18" spans="3:8" s="20" customFormat="1" ht="15">
      <c r="C18" s="120"/>
      <c r="D18" s="120"/>
      <c r="E18" s="120"/>
      <c r="F18" s="120"/>
      <c r="G18" s="120"/>
      <c r="H18" s="71"/>
    </row>
    <row r="19" spans="1:12" s="20" customFormat="1" ht="15">
      <c r="A19" s="20" t="s">
        <v>92</v>
      </c>
      <c r="C19" s="123">
        <f>D19-322</f>
        <v>29</v>
      </c>
      <c r="D19" s="123">
        <v>351</v>
      </c>
      <c r="E19" s="123"/>
      <c r="F19" s="123">
        <f>G19-179</f>
        <v>60594</v>
      </c>
      <c r="G19" s="123">
        <f>59817+956</f>
        <v>60773</v>
      </c>
      <c r="H19" s="72">
        <v>558</v>
      </c>
      <c r="J19" s="30"/>
      <c r="K19" s="30"/>
      <c r="L19" s="30"/>
    </row>
    <row r="20" spans="3:8" s="20" customFormat="1" ht="15">
      <c r="C20" s="120"/>
      <c r="D20" s="120"/>
      <c r="E20" s="120"/>
      <c r="F20" s="120"/>
      <c r="G20" s="120"/>
      <c r="H20" s="71"/>
    </row>
    <row r="21" spans="1:8" s="20" customFormat="1" ht="15">
      <c r="A21" s="20" t="s">
        <v>90</v>
      </c>
      <c r="C21" s="123">
        <f>D21+280</f>
        <v>-43</v>
      </c>
      <c r="D21" s="120">
        <v>-323</v>
      </c>
      <c r="E21" s="120"/>
      <c r="F21" s="123">
        <f>G21+146</f>
        <v>-314</v>
      </c>
      <c r="G21" s="120">
        <v>-460</v>
      </c>
      <c r="H21" s="71"/>
    </row>
    <row r="22" spans="3:8" s="20" customFormat="1" ht="15">
      <c r="C22" s="120"/>
      <c r="D22" s="120"/>
      <c r="E22" s="120"/>
      <c r="F22" s="120"/>
      <c r="G22" s="120"/>
      <c r="H22" s="71"/>
    </row>
    <row r="23" spans="1:9" s="20" customFormat="1" ht="15">
      <c r="A23" s="20" t="s">
        <v>91</v>
      </c>
      <c r="C23" s="123">
        <f>(D23+12341-35-188)*0-3481-188</f>
        <v>-3669</v>
      </c>
      <c r="D23" s="120">
        <f>-10265-421-6437-35+1371-188</f>
        <v>-15975</v>
      </c>
      <c r="E23" s="120"/>
      <c r="F23" s="123">
        <f>G23+5168-337+445</f>
        <v>-5615</v>
      </c>
      <c r="G23" s="120">
        <f>-9989-902</f>
        <v>-10891</v>
      </c>
      <c r="H23" s="71"/>
      <c r="I23" s="30"/>
    </row>
    <row r="24" spans="3:8" s="20" customFormat="1" ht="15">
      <c r="C24" s="120"/>
      <c r="D24" s="120"/>
      <c r="E24" s="120"/>
      <c r="F24" s="120"/>
      <c r="G24" s="120"/>
      <c r="H24" s="71"/>
    </row>
    <row r="25" spans="3:8" s="20" customFormat="1" ht="7.5" customHeight="1">
      <c r="C25" s="121"/>
      <c r="D25" s="121"/>
      <c r="E25" s="120"/>
      <c r="F25" s="121"/>
      <c r="G25" s="121"/>
      <c r="H25" s="71"/>
    </row>
    <row r="26" spans="1:12" s="20" customFormat="1" ht="15">
      <c r="A26" s="20" t="s">
        <v>176</v>
      </c>
      <c r="C26" s="120">
        <f>SUM(C17:C25)</f>
        <v>-605</v>
      </c>
      <c r="D26" s="120">
        <f>SUM(D17:D25)</f>
        <v>-8847</v>
      </c>
      <c r="E26" s="120">
        <v>0</v>
      </c>
      <c r="F26" s="120">
        <f>SUM(F17:F25)</f>
        <v>53594</v>
      </c>
      <c r="G26" s="120">
        <f>SUM(G17:G25)</f>
        <v>52691</v>
      </c>
      <c r="H26" s="71">
        <f>SUM(H13:H25)</f>
        <v>20405</v>
      </c>
      <c r="I26" s="30"/>
      <c r="J26" s="30"/>
      <c r="K26" s="30"/>
      <c r="L26" s="30"/>
    </row>
    <row r="27" spans="3:8" s="20" customFormat="1" ht="15">
      <c r="C27" s="122"/>
      <c r="D27" s="122"/>
      <c r="E27" s="120"/>
      <c r="F27" s="122"/>
      <c r="G27" s="122"/>
      <c r="H27" s="76"/>
    </row>
    <row r="28" spans="1:12" s="20" customFormat="1" ht="15">
      <c r="A28" s="20" t="s">
        <v>77</v>
      </c>
      <c r="C28" s="121">
        <f>D28+6570</f>
        <v>-2177</v>
      </c>
      <c r="D28" s="121">
        <v>-8747</v>
      </c>
      <c r="E28" s="123"/>
      <c r="F28" s="121">
        <f>G28+8177</f>
        <v>-2514</v>
      </c>
      <c r="G28" s="121">
        <v>-10691</v>
      </c>
      <c r="H28" s="72">
        <v>-6231</v>
      </c>
      <c r="I28" s="30"/>
      <c r="J28" s="112"/>
      <c r="K28" s="30"/>
      <c r="L28" s="30"/>
    </row>
    <row r="29" spans="3:10" s="20" customFormat="1" ht="15" customHeight="1">
      <c r="C29" s="123"/>
      <c r="D29" s="123"/>
      <c r="E29" s="120"/>
      <c r="F29" s="123"/>
      <c r="G29" s="123"/>
      <c r="H29" s="73"/>
      <c r="J29" s="112"/>
    </row>
    <row r="30" spans="1:12" s="20" customFormat="1" ht="15">
      <c r="A30" s="20" t="s">
        <v>177</v>
      </c>
      <c r="C30" s="120">
        <f>SUM(C26:C28)</f>
        <v>-2782</v>
      </c>
      <c r="D30" s="120">
        <f>SUM(D26:D28)</f>
        <v>-17594</v>
      </c>
      <c r="E30" s="120"/>
      <c r="F30" s="120">
        <f>SUM(F26:F28)</f>
        <v>51080</v>
      </c>
      <c r="G30" s="120">
        <f>SUM(G26:G28)</f>
        <v>42000</v>
      </c>
      <c r="H30" s="71">
        <f>SUM(H26:H28)</f>
        <v>14174</v>
      </c>
      <c r="I30" s="30"/>
      <c r="J30" s="23"/>
      <c r="K30" s="30"/>
      <c r="L30" s="30"/>
    </row>
    <row r="31" spans="3:10" s="20" customFormat="1" ht="15">
      <c r="C31" s="120"/>
      <c r="D31" s="120"/>
      <c r="E31" s="120"/>
      <c r="F31" s="120"/>
      <c r="G31" s="120"/>
      <c r="H31" s="71"/>
      <c r="J31" s="112"/>
    </row>
    <row r="32" spans="1:12" s="20" customFormat="1" ht="15">
      <c r="A32" s="20" t="s">
        <v>1</v>
      </c>
      <c r="B32" s="31"/>
      <c r="C32" s="121">
        <v>0</v>
      </c>
      <c r="D32" s="121">
        <f>-1371</f>
        <v>-1371</v>
      </c>
      <c r="E32" s="120"/>
      <c r="F32" s="121">
        <f>G32+514</f>
        <v>2122</v>
      </c>
      <c r="G32" s="121">
        <v>1608</v>
      </c>
      <c r="H32" s="72">
        <v>-520</v>
      </c>
      <c r="I32" s="30"/>
      <c r="J32" s="112"/>
      <c r="K32" s="30"/>
      <c r="L32" s="30"/>
    </row>
    <row r="33" spans="3:10" s="20" customFormat="1" ht="15">
      <c r="C33" s="124"/>
      <c r="D33" s="124"/>
      <c r="E33" s="120"/>
      <c r="F33" s="124"/>
      <c r="G33" s="124"/>
      <c r="H33" s="74"/>
      <c r="J33" s="112"/>
    </row>
    <row r="34" spans="1:12" s="20" customFormat="1" ht="15">
      <c r="A34" s="20" t="s">
        <v>178</v>
      </c>
      <c r="C34" s="123">
        <f>SUM(C30:C32)</f>
        <v>-2782</v>
      </c>
      <c r="D34" s="123">
        <f>SUM(D30:D32)</f>
        <v>-18965</v>
      </c>
      <c r="E34" s="123"/>
      <c r="F34" s="123">
        <f>SUM(F30:F32)</f>
        <v>53202</v>
      </c>
      <c r="G34" s="123">
        <f>SUM(G30:G32)</f>
        <v>43608</v>
      </c>
      <c r="H34" s="72">
        <f>SUM(H30:H32)</f>
        <v>13654</v>
      </c>
      <c r="I34" s="30"/>
      <c r="J34" s="23"/>
      <c r="K34" s="30"/>
      <c r="L34" s="30"/>
    </row>
    <row r="35" spans="3:10" s="20" customFormat="1" ht="15">
      <c r="C35" s="120"/>
      <c r="D35" s="120"/>
      <c r="E35" s="120"/>
      <c r="F35" s="120"/>
      <c r="G35" s="120"/>
      <c r="H35" s="71"/>
      <c r="J35" s="112"/>
    </row>
    <row r="36" spans="1:10" s="20" customFormat="1" ht="15">
      <c r="A36" s="20" t="s">
        <v>106</v>
      </c>
      <c r="C36" s="120"/>
      <c r="D36" s="120"/>
      <c r="E36" s="120"/>
      <c r="F36" s="120"/>
      <c r="G36" s="120"/>
      <c r="H36" s="71"/>
      <c r="J36" s="112"/>
    </row>
    <row r="37" spans="1:10" s="20" customFormat="1" ht="15">
      <c r="A37" s="20" t="s">
        <v>107</v>
      </c>
      <c r="C37" s="120"/>
      <c r="D37" s="120"/>
      <c r="E37" s="120"/>
      <c r="F37" s="120"/>
      <c r="G37" s="120"/>
      <c r="H37" s="71"/>
      <c r="J37" s="112"/>
    </row>
    <row r="38" spans="1:10" s="20" customFormat="1" ht="15">
      <c r="A38" s="20" t="s">
        <v>108</v>
      </c>
      <c r="C38" s="123">
        <f>D38</f>
        <v>0</v>
      </c>
      <c r="D38" s="120">
        <v>0</v>
      </c>
      <c r="E38" s="120"/>
      <c r="F38" s="123">
        <f>G38</f>
        <v>0</v>
      </c>
      <c r="G38" s="120">
        <v>0</v>
      </c>
      <c r="H38" s="71"/>
      <c r="J38" s="112"/>
    </row>
    <row r="39" spans="3:10" s="20" customFormat="1" ht="15">
      <c r="C39" s="120"/>
      <c r="D39" s="120"/>
      <c r="E39" s="120"/>
      <c r="F39" s="120"/>
      <c r="G39" s="120"/>
      <c r="H39" s="71"/>
      <c r="J39" s="112"/>
    </row>
    <row r="40" spans="1:10" s="20" customFormat="1" ht="15">
      <c r="A40" s="20" t="s">
        <v>179</v>
      </c>
      <c r="C40" s="138">
        <f>SUM(C34:C39)</f>
        <v>-2782</v>
      </c>
      <c r="D40" s="138">
        <f>SUM(D34:D39)</f>
        <v>-18965</v>
      </c>
      <c r="E40" s="120"/>
      <c r="F40" s="138">
        <f>SUM(F34:F39)</f>
        <v>53202</v>
      </c>
      <c r="G40" s="138">
        <f>SUM(G34:G39)</f>
        <v>43608</v>
      </c>
      <c r="H40" s="71"/>
      <c r="J40" s="112"/>
    </row>
    <row r="41" spans="3:10" s="20" customFormat="1" ht="7.5" customHeight="1" thickBot="1">
      <c r="C41" s="125"/>
      <c r="D41" s="125"/>
      <c r="E41" s="120"/>
      <c r="F41" s="125"/>
      <c r="G41" s="125"/>
      <c r="H41" s="71"/>
      <c r="J41" s="112"/>
    </row>
    <row r="42" spans="3:10" s="20" customFormat="1" ht="15">
      <c r="C42" s="120"/>
      <c r="D42" s="120"/>
      <c r="E42" s="120"/>
      <c r="F42" s="120"/>
      <c r="G42" s="120"/>
      <c r="H42" s="71"/>
      <c r="J42" s="112"/>
    </row>
    <row r="43" spans="3:10" s="20" customFormat="1" ht="15">
      <c r="C43" s="120"/>
      <c r="D43" s="120"/>
      <c r="E43" s="120"/>
      <c r="F43" s="120"/>
      <c r="G43" s="120"/>
      <c r="H43" s="71"/>
      <c r="J43" s="112"/>
    </row>
    <row r="44" spans="1:10" s="20" customFormat="1" ht="15">
      <c r="A44" s="20" t="s">
        <v>71</v>
      </c>
      <c r="C44" s="120"/>
      <c r="D44" s="120"/>
      <c r="E44" s="120"/>
      <c r="F44" s="120"/>
      <c r="G44" s="120"/>
      <c r="H44" s="71"/>
      <c r="J44" s="112"/>
    </row>
    <row r="45" spans="1:10" s="20" customFormat="1" ht="15">
      <c r="A45" s="20" t="s">
        <v>79</v>
      </c>
      <c r="C45" s="120">
        <f>D45*0-2730</f>
        <v>-2730</v>
      </c>
      <c r="D45" s="120">
        <f>D34-D46</f>
        <v>-17732</v>
      </c>
      <c r="E45" s="120"/>
      <c r="F45" s="120">
        <f>G45+9150-1</f>
        <v>54323</v>
      </c>
      <c r="G45" s="120">
        <f>G34-G46</f>
        <v>45174</v>
      </c>
      <c r="H45" s="71"/>
      <c r="J45" s="112"/>
    </row>
    <row r="46" spans="1:12" s="20" customFormat="1" ht="15">
      <c r="A46" s="34" t="s">
        <v>78</v>
      </c>
      <c r="B46" s="34"/>
      <c r="C46" s="120">
        <f>D46+1181</f>
        <v>-52</v>
      </c>
      <c r="D46" s="123">
        <f>-1263+30</f>
        <v>-1233</v>
      </c>
      <c r="E46" s="123"/>
      <c r="F46" s="120">
        <f>G46+445</f>
        <v>-1121</v>
      </c>
      <c r="G46" s="123">
        <v>-1566</v>
      </c>
      <c r="H46" s="72">
        <v>0</v>
      </c>
      <c r="L46" s="30"/>
    </row>
    <row r="47" spans="1:8" s="20" customFormat="1" ht="15">
      <c r="A47" s="34"/>
      <c r="B47" s="34"/>
      <c r="C47" s="123"/>
      <c r="D47" s="123"/>
      <c r="E47" s="123"/>
      <c r="F47" s="123"/>
      <c r="G47" s="123"/>
      <c r="H47" s="71"/>
    </row>
    <row r="48" spans="1:12" s="20" customFormat="1" ht="15.75" thickBot="1">
      <c r="A48" s="34"/>
      <c r="B48" s="34"/>
      <c r="C48" s="126">
        <f>SUM(C45:C47)</f>
        <v>-2782</v>
      </c>
      <c r="D48" s="126">
        <f>SUM(D45:D47)</f>
        <v>-18965</v>
      </c>
      <c r="E48" s="123"/>
      <c r="F48" s="126">
        <f>SUM(F45:F47)</f>
        <v>53202</v>
      </c>
      <c r="G48" s="126">
        <f>SUM(G45:G47)</f>
        <v>43608</v>
      </c>
      <c r="H48" s="72">
        <f>+H34-H46</f>
        <v>13654</v>
      </c>
      <c r="J48" s="113"/>
      <c r="K48" s="113"/>
      <c r="L48" s="113"/>
    </row>
    <row r="49" spans="3:8" s="20" customFormat="1" ht="15">
      <c r="C49" s="120"/>
      <c r="D49" s="120"/>
      <c r="E49" s="120"/>
      <c r="F49" s="120"/>
      <c r="G49" s="120"/>
      <c r="H49" s="71"/>
    </row>
    <row r="50" spans="3:8" s="20" customFormat="1" ht="15">
      <c r="C50" s="120"/>
      <c r="D50" s="120"/>
      <c r="E50" s="120"/>
      <c r="F50" s="120"/>
      <c r="G50" s="120"/>
      <c r="H50" s="71"/>
    </row>
    <row r="51" spans="1:8" s="20" customFormat="1" ht="15">
      <c r="A51" s="20" t="s">
        <v>187</v>
      </c>
      <c r="C51" s="120"/>
      <c r="D51" s="120"/>
      <c r="E51" s="120"/>
      <c r="F51" s="120"/>
      <c r="G51" s="120"/>
      <c r="H51" s="71"/>
    </row>
    <row r="52" spans="1:8" s="20" customFormat="1" ht="15">
      <c r="A52" s="20" t="s">
        <v>79</v>
      </c>
      <c r="C52" s="120">
        <f>D52*0-2730</f>
        <v>-2730</v>
      </c>
      <c r="D52" s="120">
        <f>D40-D53</f>
        <v>-17732</v>
      </c>
      <c r="E52" s="120"/>
      <c r="F52" s="120">
        <f>G52+9150-1</f>
        <v>54323</v>
      </c>
      <c r="G52" s="120">
        <f>G40-G53</f>
        <v>45174</v>
      </c>
      <c r="H52" s="71"/>
    </row>
    <row r="53" spans="1:8" s="20" customFormat="1" ht="15">
      <c r="A53" s="34" t="s">
        <v>78</v>
      </c>
      <c r="C53" s="120">
        <f>D53+1181</f>
        <v>-52</v>
      </c>
      <c r="D53" s="120">
        <v>-1233</v>
      </c>
      <c r="E53" s="120"/>
      <c r="F53" s="120">
        <f>G53+445</f>
        <v>-1121</v>
      </c>
      <c r="G53" s="120">
        <v>-1566</v>
      </c>
      <c r="H53" s="71"/>
    </row>
    <row r="54" spans="3:8" s="20" customFormat="1" ht="15">
      <c r="C54" s="120"/>
      <c r="D54" s="120"/>
      <c r="E54" s="120"/>
      <c r="F54" s="120"/>
      <c r="G54" s="120"/>
      <c r="H54" s="71"/>
    </row>
    <row r="55" spans="1:8" s="20" customFormat="1" ht="15.75" thickBot="1">
      <c r="A55" s="34"/>
      <c r="B55" s="34"/>
      <c r="C55" s="126">
        <f>SUM(C52:C54)</f>
        <v>-2782</v>
      </c>
      <c r="D55" s="126">
        <f>SUM(D52:D54)</f>
        <v>-18965</v>
      </c>
      <c r="E55" s="123"/>
      <c r="F55" s="126">
        <f>SUM(F52:F54)</f>
        <v>53202</v>
      </c>
      <c r="G55" s="126">
        <f>SUM(G52:G54)</f>
        <v>43608</v>
      </c>
      <c r="H55" s="71"/>
    </row>
    <row r="56" spans="3:8" s="20" customFormat="1" ht="15">
      <c r="C56" s="120"/>
      <c r="D56" s="120"/>
      <c r="E56" s="120"/>
      <c r="F56" s="120"/>
      <c r="G56" s="120"/>
      <c r="H56" s="71"/>
    </row>
    <row r="57" spans="3:8" s="20" customFormat="1" ht="15">
      <c r="C57" s="120"/>
      <c r="D57" s="120"/>
      <c r="E57" s="120"/>
      <c r="F57" s="120"/>
      <c r="G57" s="120"/>
      <c r="H57" s="71"/>
    </row>
    <row r="58" spans="1:8" s="20" customFormat="1" ht="15">
      <c r="A58" s="20" t="s">
        <v>185</v>
      </c>
      <c r="C58" s="120"/>
      <c r="D58" s="120"/>
      <c r="E58" s="120"/>
      <c r="F58" s="120"/>
      <c r="G58" s="120"/>
      <c r="H58" s="71"/>
    </row>
    <row r="59" spans="1:8" s="20" customFormat="1" ht="15">
      <c r="A59" s="20" t="s">
        <v>186</v>
      </c>
      <c r="C59" s="120"/>
      <c r="D59" s="120"/>
      <c r="E59" s="120"/>
      <c r="F59" s="120"/>
      <c r="G59" s="120"/>
      <c r="H59" s="71"/>
    </row>
    <row r="60" spans="1:8" s="20" customFormat="1" ht="15.75" thickBot="1">
      <c r="A60" s="29" t="s">
        <v>72</v>
      </c>
      <c r="B60" s="29"/>
      <c r="C60" s="148">
        <f>C45/287660*100</f>
        <v>-0.9490370576374887</v>
      </c>
      <c r="D60" s="148">
        <f>D45/287660*100</f>
        <v>-6.164221650559688</v>
      </c>
      <c r="E60" s="32"/>
      <c r="F60" s="148">
        <f>F45/192772*100</f>
        <v>28.179922395368624</v>
      </c>
      <c r="G60" s="148">
        <f>G45/(172597+20175)*100</f>
        <v>23.43390118896935</v>
      </c>
      <c r="H60" s="77">
        <v>-7.04</v>
      </c>
    </row>
    <row r="61" spans="1:8" s="20" customFormat="1" ht="15.75" customHeight="1" thickBot="1">
      <c r="A61" s="29" t="s">
        <v>73</v>
      </c>
      <c r="B61" s="29"/>
      <c r="C61" s="127" t="s">
        <v>44</v>
      </c>
      <c r="D61" s="128" t="s">
        <v>44</v>
      </c>
      <c r="E61" s="129"/>
      <c r="F61" s="127" t="s">
        <v>44</v>
      </c>
      <c r="G61" s="128" t="s">
        <v>44</v>
      </c>
      <c r="H61" s="75" t="s">
        <v>44</v>
      </c>
    </row>
    <row r="62" spans="3:8" s="20" customFormat="1" ht="15">
      <c r="C62" s="32"/>
      <c r="D62" s="32"/>
      <c r="E62" s="32"/>
      <c r="F62" s="32"/>
      <c r="G62" s="32"/>
      <c r="H62" s="32"/>
    </row>
    <row r="64" spans="3:8" ht="12.75">
      <c r="C64" s="13"/>
      <c r="D64" s="13"/>
      <c r="E64" s="13"/>
      <c r="H64" s="13"/>
    </row>
    <row r="65" spans="1:7" ht="31.5" customHeight="1">
      <c r="A65" s="150" t="s">
        <v>144</v>
      </c>
      <c r="B65" s="151"/>
      <c r="C65" s="151"/>
      <c r="D65" s="151"/>
      <c r="E65" s="151"/>
      <c r="F65" s="151"/>
      <c r="G65" s="152"/>
    </row>
    <row r="66" spans="1:8" ht="12.75">
      <c r="A66" s="18"/>
      <c r="B66" s="18"/>
      <c r="C66" s="18"/>
      <c r="D66" s="18"/>
      <c r="E66" s="18"/>
      <c r="F66" s="80"/>
      <c r="G66" s="80"/>
      <c r="H66" s="18"/>
    </row>
    <row r="68" ht="12.75">
      <c r="C68" s="4"/>
    </row>
  </sheetData>
  <sheetProtection/>
  <mergeCells count="3">
    <mergeCell ref="C7:D7"/>
    <mergeCell ref="F7:G7"/>
    <mergeCell ref="A65:G65"/>
  </mergeCells>
  <printOptions horizontalCentered="1"/>
  <pageMargins left="0.54" right="0.27" top="0.47" bottom="0.51" header="0.41" footer="0.29"/>
  <pageSetup fitToHeight="1" fitToWidth="1" horizontalDpi="600" verticalDpi="600" orientation="portrait" paperSize="9" scale="82" r:id="rId1"/>
  <headerFooter alignWithMargins="0">
    <oddFooter>&amp;C&amp;"Times New Roman,Regular"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70"/>
  <sheetViews>
    <sheetView zoomScalePageLayoutView="0" workbookViewId="0" topLeftCell="A41">
      <selection activeCell="B42" sqref="B42"/>
    </sheetView>
  </sheetViews>
  <sheetFormatPr defaultColWidth="9.140625" defaultRowHeight="12.75"/>
  <cols>
    <col min="1" max="1" width="5.8515625" style="53" customWidth="1"/>
    <col min="2" max="2" width="49.28125" style="53" customWidth="1"/>
    <col min="3" max="4" width="20.140625" style="54" customWidth="1"/>
    <col min="5" max="6" width="9.8515625" style="53" bestFit="1" customWidth="1"/>
    <col min="7" max="16384" width="9.140625" style="53" customWidth="1"/>
  </cols>
  <sheetData>
    <row r="1" ht="18" customHeight="1">
      <c r="A1" s="52" t="s">
        <v>35</v>
      </c>
    </row>
    <row r="2" ht="15" customHeight="1">
      <c r="A2" s="55" t="s">
        <v>109</v>
      </c>
    </row>
    <row r="3" ht="12.75" customHeight="1">
      <c r="A3" s="55" t="s">
        <v>159</v>
      </c>
    </row>
    <row r="4" spans="1:4" ht="15.75" hidden="1">
      <c r="A4" s="53" t="s">
        <v>52</v>
      </c>
      <c r="C4" s="53"/>
      <c r="D4" s="53"/>
    </row>
    <row r="5" spans="1:4" ht="15.75" hidden="1">
      <c r="A5" s="53" t="s">
        <v>32</v>
      </c>
      <c r="C5" s="53"/>
      <c r="D5" s="53"/>
    </row>
    <row r="6" ht="13.5" customHeight="1">
      <c r="A6" s="1"/>
    </row>
    <row r="7" ht="15" customHeight="1">
      <c r="A7" s="1"/>
    </row>
    <row r="8" spans="3:4" ht="15.75">
      <c r="C8" s="56" t="s">
        <v>39</v>
      </c>
      <c r="D8" s="56" t="s">
        <v>39</v>
      </c>
    </row>
    <row r="9" spans="3:4" ht="15.75">
      <c r="C9" s="83" t="str">
        <f>'P&amp;L'!C10</f>
        <v>30/06/2011</v>
      </c>
      <c r="D9" s="86">
        <v>40359</v>
      </c>
    </row>
    <row r="10" spans="3:4" ht="15.75">
      <c r="C10" s="57" t="s">
        <v>40</v>
      </c>
      <c r="D10" s="57" t="s">
        <v>60</v>
      </c>
    </row>
    <row r="11" spans="3:4" ht="15.75">
      <c r="C11" s="56" t="s">
        <v>2</v>
      </c>
      <c r="D11" s="56" t="s">
        <v>2</v>
      </c>
    </row>
    <row r="12" ht="7.5" customHeight="1"/>
    <row r="13" ht="15.75" customHeight="1">
      <c r="A13" s="55" t="s">
        <v>93</v>
      </c>
    </row>
    <row r="14" spans="2:4" ht="15.75">
      <c r="B14" s="53" t="s">
        <v>3</v>
      </c>
      <c r="C14" s="43">
        <v>3866</v>
      </c>
      <c r="D14" s="43">
        <v>4225</v>
      </c>
    </row>
    <row r="15" spans="2:6" ht="15" customHeight="1">
      <c r="B15" s="53" t="s">
        <v>54</v>
      </c>
      <c r="C15" s="43">
        <f>35962+59469-16902</f>
        <v>78529</v>
      </c>
      <c r="D15" s="43">
        <v>77945</v>
      </c>
      <c r="F15" s="85"/>
    </row>
    <row r="16" spans="2:4" ht="15.75">
      <c r="B16" s="53" t="s">
        <v>34</v>
      </c>
      <c r="C16" s="43">
        <v>300000</v>
      </c>
      <c r="D16" s="43">
        <v>300000</v>
      </c>
    </row>
    <row r="17" spans="1:4" ht="15.75">
      <c r="A17" s="55" t="s">
        <v>114</v>
      </c>
      <c r="C17" s="58">
        <f>SUM(C14:C16)</f>
        <v>382395</v>
      </c>
      <c r="D17" s="58">
        <f>SUM(D14:D16)</f>
        <v>382170</v>
      </c>
    </row>
    <row r="18" spans="1:4" ht="9" customHeight="1">
      <c r="A18" s="55"/>
      <c r="C18" s="42"/>
      <c r="D18" s="42"/>
    </row>
    <row r="19" spans="1:4" ht="15.75">
      <c r="A19" s="55" t="s">
        <v>4</v>
      </c>
      <c r="C19" s="43" t="s">
        <v>56</v>
      </c>
      <c r="D19" s="43" t="s">
        <v>56</v>
      </c>
    </row>
    <row r="20" spans="2:6" ht="15.75">
      <c r="B20" s="53" t="s">
        <v>41</v>
      </c>
      <c r="C20" s="43">
        <f>145262-24024</f>
        <v>121238</v>
      </c>
      <c r="D20" s="43">
        <v>123853</v>
      </c>
      <c r="E20" s="85"/>
      <c r="F20" s="119"/>
    </row>
    <row r="21" spans="2:4" ht="15.75">
      <c r="B21" s="53" t="s">
        <v>110</v>
      </c>
      <c r="C21" s="43">
        <f>3590+831-188</f>
        <v>4233</v>
      </c>
      <c r="D21" s="43">
        <v>1837</v>
      </c>
    </row>
    <row r="22" spans="2:4" ht="15.75">
      <c r="B22" s="53" t="s">
        <v>111</v>
      </c>
      <c r="C22" s="43">
        <v>287</v>
      </c>
      <c r="D22" s="43">
        <v>544</v>
      </c>
    </row>
    <row r="23" spans="2:4" ht="15.75">
      <c r="B23" s="53" t="s">
        <v>112</v>
      </c>
      <c r="C23" s="43">
        <f>255+650</f>
        <v>905</v>
      </c>
      <c r="D23" s="43">
        <v>9538</v>
      </c>
    </row>
    <row r="24" spans="1:4" ht="15.75">
      <c r="A24" s="55" t="s">
        <v>115</v>
      </c>
      <c r="C24" s="58">
        <f>SUM(C20:C23)</f>
        <v>126663</v>
      </c>
      <c r="D24" s="58">
        <f>SUM(D20:D23)</f>
        <v>135772</v>
      </c>
    </row>
    <row r="25" spans="3:4" ht="7.5" customHeight="1">
      <c r="C25" s="43"/>
      <c r="D25" s="43"/>
    </row>
    <row r="26" spans="1:4" ht="16.5" thickBot="1">
      <c r="A26" s="55" t="s">
        <v>94</v>
      </c>
      <c r="C26" s="135">
        <f>C17+C24</f>
        <v>509058</v>
      </c>
      <c r="D26" s="135">
        <f>D17+D24</f>
        <v>517942</v>
      </c>
    </row>
    <row r="27" ht="16.5" thickTop="1"/>
    <row r="28" spans="1:4" ht="15.75">
      <c r="A28" s="55" t="s">
        <v>95</v>
      </c>
      <c r="C28" s="43"/>
      <c r="D28" s="43"/>
    </row>
    <row r="29" spans="2:4" ht="15.75">
      <c r="B29" s="53" t="s">
        <v>76</v>
      </c>
      <c r="C29" s="43">
        <f>287659780/1000</f>
        <v>287659.78</v>
      </c>
      <c r="D29" s="43">
        <v>287660</v>
      </c>
    </row>
    <row r="30" spans="2:6" ht="15.75">
      <c r="B30" s="53" t="s">
        <v>113</v>
      </c>
      <c r="C30" s="59">
        <f>'Change in equity'!C21+'Change in equity'!D21+'Change in equity'!E21</f>
        <v>58089</v>
      </c>
      <c r="D30" s="59">
        <v>75823</v>
      </c>
      <c r="F30" s="85"/>
    </row>
    <row r="31" spans="3:4" ht="15.75">
      <c r="C31" s="42">
        <f>SUM(C29:C30)</f>
        <v>345748.78</v>
      </c>
      <c r="D31" s="42">
        <f>SUM(D29:D30)</f>
        <v>363483</v>
      </c>
    </row>
    <row r="32" spans="1:4" ht="15.75">
      <c r="A32" s="53" t="s">
        <v>64</v>
      </c>
      <c r="C32" s="59">
        <v>26388</v>
      </c>
      <c r="D32" s="59">
        <v>27621</v>
      </c>
    </row>
    <row r="33" spans="1:4" ht="15.75">
      <c r="A33" s="55" t="s">
        <v>74</v>
      </c>
      <c r="C33" s="58">
        <f>+C31+C32</f>
        <v>372136.78</v>
      </c>
      <c r="D33" s="58">
        <f>+D31+D32</f>
        <v>391104</v>
      </c>
    </row>
    <row r="34" spans="3:4" ht="9.75" customHeight="1">
      <c r="C34" s="43"/>
      <c r="D34" s="43"/>
    </row>
    <row r="35" spans="1:4" ht="15.75">
      <c r="A35" s="55" t="s">
        <v>116</v>
      </c>
      <c r="C35" s="43"/>
      <c r="D35" s="43"/>
    </row>
    <row r="36" spans="2:4" ht="15.75" hidden="1">
      <c r="B36" s="53" t="s">
        <v>6</v>
      </c>
      <c r="C36" s="43">
        <v>0</v>
      </c>
      <c r="D36" s="43">
        <v>0</v>
      </c>
    </row>
    <row r="37" spans="2:4" ht="15.75">
      <c r="B37" s="53" t="s">
        <v>6</v>
      </c>
      <c r="C37" s="43">
        <v>996</v>
      </c>
      <c r="D37" s="43">
        <v>892</v>
      </c>
    </row>
    <row r="38" spans="2:4" ht="15.75">
      <c r="B38" s="53" t="s">
        <v>118</v>
      </c>
      <c r="C38" s="43">
        <v>19880</v>
      </c>
      <c r="D38" s="43">
        <v>19880</v>
      </c>
    </row>
    <row r="39" spans="1:4" ht="15.75">
      <c r="A39" s="55" t="s">
        <v>117</v>
      </c>
      <c r="C39" s="58">
        <f>SUM(C36:C38)</f>
        <v>20876</v>
      </c>
      <c r="D39" s="58">
        <f>SUM(D36:D38)</f>
        <v>20772</v>
      </c>
    </row>
    <row r="40" ht="15.75" customHeight="1"/>
    <row r="41" spans="1:4" ht="15.75" customHeight="1">
      <c r="A41" s="55" t="s">
        <v>5</v>
      </c>
      <c r="C41" s="43"/>
      <c r="D41" s="43"/>
    </row>
    <row r="42" spans="2:4" ht="15.75" customHeight="1">
      <c r="B42" s="53" t="s">
        <v>119</v>
      </c>
      <c r="C42" s="43">
        <f>5138+285+3262+16400+9847+250+269*0-1-1371</f>
        <v>33810</v>
      </c>
      <c r="D42" s="43">
        <v>27877</v>
      </c>
    </row>
    <row r="43" spans="2:4" ht="15.75" customHeight="1">
      <c r="B43" s="53" t="s">
        <v>1</v>
      </c>
      <c r="C43" s="43">
        <f>1371</f>
        <v>1371</v>
      </c>
      <c r="D43" s="43">
        <v>0</v>
      </c>
    </row>
    <row r="44" spans="2:4" ht="15.75" customHeight="1">
      <c r="B44" s="53" t="s">
        <v>120</v>
      </c>
      <c r="C44" s="43">
        <v>257</v>
      </c>
      <c r="D44" s="43">
        <v>257</v>
      </c>
    </row>
    <row r="45" spans="2:4" ht="15.75" customHeight="1">
      <c r="B45" s="53" t="s">
        <v>6</v>
      </c>
      <c r="C45" s="43">
        <f>25704+54634+269</f>
        <v>80607</v>
      </c>
      <c r="D45" s="43">
        <v>77932</v>
      </c>
    </row>
    <row r="46" spans="2:4" ht="15.75" customHeight="1" hidden="1">
      <c r="B46" s="53" t="s">
        <v>75</v>
      </c>
      <c r="C46" s="43">
        <v>0</v>
      </c>
      <c r="D46" s="43">
        <v>0</v>
      </c>
    </row>
    <row r="47" spans="1:4" ht="15.75" customHeight="1">
      <c r="A47" s="55" t="s">
        <v>121</v>
      </c>
      <c r="C47" s="58">
        <f>SUM(C42:C46)</f>
        <v>116045</v>
      </c>
      <c r="D47" s="58">
        <f>SUM(D42:D46)</f>
        <v>106066</v>
      </c>
    </row>
    <row r="48" ht="15.75" customHeight="1"/>
    <row r="49" spans="1:4" ht="15.75" customHeight="1" thickBot="1">
      <c r="A49" s="55" t="s">
        <v>96</v>
      </c>
      <c r="C49" s="135">
        <f>C33+C39+C47</f>
        <v>509057.78</v>
      </c>
      <c r="D49" s="135">
        <f>D33+D39+D47</f>
        <v>517942</v>
      </c>
    </row>
    <row r="50" ht="15.75" customHeight="1" thickTop="1"/>
    <row r="51" spans="1:4" ht="15.75" customHeight="1">
      <c r="A51" s="53" t="s">
        <v>80</v>
      </c>
      <c r="C51" s="60">
        <f>+C31/+C29</f>
        <v>1.2019364681430265</v>
      </c>
      <c r="D51" s="60">
        <f>+D31/+D29</f>
        <v>1.2635854828617117</v>
      </c>
    </row>
    <row r="52" spans="3:4" ht="15.75" customHeight="1">
      <c r="C52" s="60"/>
      <c r="D52" s="60"/>
    </row>
    <row r="53" spans="3:4" ht="7.5" customHeight="1">
      <c r="C53" s="61"/>
      <c r="D53" s="61"/>
    </row>
    <row r="54" spans="3:4" ht="14.25" customHeight="1">
      <c r="C54" s="61"/>
      <c r="D54" s="61"/>
    </row>
    <row r="55" spans="1:4" ht="41.25" customHeight="1">
      <c r="A55" s="153" t="s">
        <v>145</v>
      </c>
      <c r="B55" s="154"/>
      <c r="C55" s="154"/>
      <c r="D55" s="155"/>
    </row>
    <row r="56" spans="1:4" ht="4.5" customHeight="1">
      <c r="A56" s="62"/>
      <c r="B56" s="62"/>
      <c r="C56" s="62"/>
      <c r="D56" s="62"/>
    </row>
    <row r="57" spans="3:4" ht="15.75">
      <c r="C57" s="61"/>
      <c r="D57" s="61"/>
    </row>
    <row r="58" spans="3:4" ht="15.75">
      <c r="C58" s="53"/>
      <c r="D58" s="53"/>
    </row>
    <row r="59" spans="3:4" ht="15.75">
      <c r="C59" s="53"/>
      <c r="D59" s="53"/>
    </row>
    <row r="60" spans="3:4" ht="15.75" hidden="1">
      <c r="C60" s="53"/>
      <c r="D60" s="53"/>
    </row>
    <row r="61" spans="3:4" ht="15.75">
      <c r="C61" s="53"/>
      <c r="D61" s="53"/>
    </row>
    <row r="62" spans="3:4" ht="15.75">
      <c r="C62" s="53"/>
      <c r="D62" s="53"/>
    </row>
    <row r="63" spans="3:4" ht="15.75">
      <c r="C63" s="53"/>
      <c r="D63" s="53"/>
    </row>
    <row r="64" spans="3:4" ht="15.75">
      <c r="C64" s="53"/>
      <c r="D64" s="53"/>
    </row>
    <row r="65" spans="3:4" ht="15.75">
      <c r="C65" s="53"/>
      <c r="D65" s="53"/>
    </row>
    <row r="66" spans="3:4" ht="7.5" customHeight="1">
      <c r="C66" s="43"/>
      <c r="D66" s="43"/>
    </row>
    <row r="67" spans="3:4" ht="15.75">
      <c r="C67" s="53"/>
      <c r="D67" s="53"/>
    </row>
    <row r="68" spans="3:4" ht="7.5" customHeight="1">
      <c r="C68" s="53"/>
      <c r="D68" s="53"/>
    </row>
    <row r="69" spans="3:4" ht="15.75">
      <c r="C69" s="53"/>
      <c r="D69" s="53"/>
    </row>
    <row r="70" spans="3:4" ht="7.5" customHeight="1">
      <c r="C70" s="43"/>
      <c r="D70" s="43"/>
    </row>
  </sheetData>
  <sheetProtection/>
  <mergeCells count="1">
    <mergeCell ref="A55:D55"/>
  </mergeCells>
  <printOptions horizontalCentered="1"/>
  <pageMargins left="0.75" right="0.75" top="0.51" bottom="0.44" header="0.5" footer="0.25"/>
  <pageSetup fitToHeight="1" fitToWidth="1" horizontalDpi="600" verticalDpi="600" orientation="portrait" paperSize="9" scale="92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1"/>
  <sheetViews>
    <sheetView zoomScalePageLayoutView="0" workbookViewId="0" topLeftCell="A13">
      <selection activeCell="C21" sqref="C21:E21"/>
    </sheetView>
  </sheetViews>
  <sheetFormatPr defaultColWidth="9.140625" defaultRowHeight="12.75"/>
  <cols>
    <col min="1" max="1" width="36.28125" style="90" customWidth="1"/>
    <col min="2" max="3" width="13.8515625" style="90" customWidth="1"/>
    <col min="4" max="4" width="18.140625" style="90" customWidth="1"/>
    <col min="5" max="5" width="17.57421875" style="90" customWidth="1"/>
    <col min="6" max="6" width="15.421875" style="90" customWidth="1"/>
    <col min="7" max="8" width="13.8515625" style="90" customWidth="1"/>
    <col min="9" max="9" width="9.140625" style="90" customWidth="1"/>
    <col min="10" max="10" width="12.140625" style="90" bestFit="1" customWidth="1"/>
    <col min="11" max="16384" width="9.140625" style="90" customWidth="1"/>
  </cols>
  <sheetData>
    <row r="1" ht="14.25">
      <c r="A1" s="89" t="s">
        <v>35</v>
      </c>
    </row>
    <row r="2" ht="14.25">
      <c r="A2" s="91" t="s">
        <v>33</v>
      </c>
    </row>
    <row r="3" spans="1:9" ht="13.5" customHeight="1">
      <c r="A3" s="91" t="str">
        <f>'P&amp;L'!A3</f>
        <v>FOR THE QUARTER ENDED 30 JUNE 2011</v>
      </c>
      <c r="I3" s="92"/>
    </row>
    <row r="4" ht="15.75" customHeight="1">
      <c r="I4" s="92"/>
    </row>
    <row r="5" ht="8.25" customHeight="1">
      <c r="I5" s="92"/>
    </row>
    <row r="6" spans="2:17" s="93" customFormat="1" ht="9.75" customHeight="1">
      <c r="B6" s="159" t="s">
        <v>68</v>
      </c>
      <c r="C6" s="159"/>
      <c r="D6" s="159"/>
      <c r="E6" s="159"/>
      <c r="F6" s="15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2:17" ht="9.75" customHeight="1">
      <c r="B7" s="159"/>
      <c r="C7" s="159"/>
      <c r="D7" s="159"/>
      <c r="E7" s="159"/>
      <c r="F7" s="15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ht="12.75">
      <c r="I8" s="92"/>
    </row>
    <row r="9" spans="2:9" s="94" customFormat="1" ht="15">
      <c r="B9" s="95"/>
      <c r="C9" s="95"/>
      <c r="D9" s="96"/>
      <c r="E9" s="97"/>
      <c r="F9" s="98"/>
      <c r="G9" s="98"/>
      <c r="H9" s="98"/>
      <c r="I9" s="99"/>
    </row>
    <row r="10" spans="2:8" s="94" customFormat="1" ht="15">
      <c r="B10" s="100" t="s">
        <v>29</v>
      </c>
      <c r="C10" s="100" t="s">
        <v>122</v>
      </c>
      <c r="D10" s="101" t="s">
        <v>123</v>
      </c>
      <c r="E10" s="101" t="s">
        <v>58</v>
      </c>
      <c r="F10" s="102" t="s">
        <v>69</v>
      </c>
      <c r="G10" s="102" t="s">
        <v>65</v>
      </c>
      <c r="H10" s="102" t="s">
        <v>69</v>
      </c>
    </row>
    <row r="11" spans="2:8" s="94" customFormat="1" ht="15">
      <c r="B11" s="100" t="s">
        <v>57</v>
      </c>
      <c r="C11" s="100" t="s">
        <v>43</v>
      </c>
      <c r="D11" s="101" t="s">
        <v>43</v>
      </c>
      <c r="E11" s="101" t="s">
        <v>63</v>
      </c>
      <c r="F11" s="102"/>
      <c r="G11" s="102" t="s">
        <v>66</v>
      </c>
      <c r="H11" s="102" t="s">
        <v>70</v>
      </c>
    </row>
    <row r="12" spans="2:8" s="94" customFormat="1" ht="15">
      <c r="B12" s="103" t="s">
        <v>2</v>
      </c>
      <c r="C12" s="103" t="s">
        <v>2</v>
      </c>
      <c r="D12" s="104" t="s">
        <v>2</v>
      </c>
      <c r="E12" s="104" t="s">
        <v>2</v>
      </c>
      <c r="F12" s="105" t="s">
        <v>2</v>
      </c>
      <c r="G12" s="105" t="s">
        <v>2</v>
      </c>
      <c r="H12" s="105" t="s">
        <v>2</v>
      </c>
    </row>
    <row r="13" s="94" customFormat="1" ht="15"/>
    <row r="14" s="94" customFormat="1" ht="15">
      <c r="A14" s="106" t="s">
        <v>163</v>
      </c>
    </row>
    <row r="15" spans="1:8" s="94" customFormat="1" ht="15">
      <c r="A15" s="106" t="s">
        <v>84</v>
      </c>
      <c r="B15" s="99"/>
      <c r="C15" s="99"/>
      <c r="D15" s="99"/>
      <c r="E15" s="114"/>
      <c r="F15" s="99"/>
      <c r="G15" s="99"/>
      <c r="H15" s="99"/>
    </row>
    <row r="16" spans="1:11" s="94" customFormat="1" ht="15">
      <c r="A16" s="94" t="s">
        <v>124</v>
      </c>
      <c r="B16" s="109">
        <v>287660</v>
      </c>
      <c r="C16" s="109">
        <v>10011</v>
      </c>
      <c r="D16" s="109">
        <v>92</v>
      </c>
      <c r="E16" s="109">
        <v>65720</v>
      </c>
      <c r="F16" s="109">
        <f>SUM(B16:E16)</f>
        <v>363483</v>
      </c>
      <c r="G16" s="109">
        <v>27621</v>
      </c>
      <c r="H16" s="109">
        <f>+F16+G16</f>
        <v>391104</v>
      </c>
      <c r="J16" s="108"/>
      <c r="K16" s="107"/>
    </row>
    <row r="17" spans="1:8" s="94" customFormat="1" ht="15">
      <c r="A17" s="94" t="s">
        <v>61</v>
      </c>
      <c r="B17" s="109">
        <v>0</v>
      </c>
      <c r="C17" s="109">
        <v>0</v>
      </c>
      <c r="D17" s="109">
        <v>-2</v>
      </c>
      <c r="E17" s="109">
        <v>0</v>
      </c>
      <c r="F17" s="109">
        <f>SUM(B17:E17)</f>
        <v>-2</v>
      </c>
      <c r="G17" s="109">
        <v>0</v>
      </c>
      <c r="H17" s="109">
        <f>+F17+G17</f>
        <v>-2</v>
      </c>
    </row>
    <row r="18" spans="1:8" s="94" customFormat="1" ht="15">
      <c r="A18" s="94" t="s">
        <v>62</v>
      </c>
      <c r="B18" s="109"/>
      <c r="C18" s="109"/>
      <c r="D18" s="109"/>
      <c r="E18" s="109"/>
      <c r="F18" s="109"/>
      <c r="G18" s="109"/>
      <c r="H18" s="109"/>
    </row>
    <row r="19" spans="1:8" s="94" customFormat="1" ht="15">
      <c r="A19" s="94" t="s">
        <v>125</v>
      </c>
      <c r="B19" s="109">
        <v>0</v>
      </c>
      <c r="C19" s="109">
        <v>0</v>
      </c>
      <c r="D19" s="109">
        <v>0</v>
      </c>
      <c r="E19" s="109">
        <f>'P&amp;L'!D52</f>
        <v>-17732</v>
      </c>
      <c r="F19" s="109">
        <f>SUM(B19:E19)</f>
        <v>-17732</v>
      </c>
      <c r="G19" s="109">
        <f>'P&amp;L'!D53</f>
        <v>-1233</v>
      </c>
      <c r="H19" s="109">
        <f>+F19+G19</f>
        <v>-18965</v>
      </c>
    </row>
    <row r="20" spans="2:8" s="94" customFormat="1" ht="15">
      <c r="B20" s="109"/>
      <c r="C20" s="109"/>
      <c r="D20" s="109"/>
      <c r="E20" s="109"/>
      <c r="F20" s="109"/>
      <c r="G20" s="109"/>
      <c r="H20" s="109"/>
    </row>
    <row r="21" spans="1:10" s="94" customFormat="1" ht="18" customHeight="1">
      <c r="A21" s="94" t="s">
        <v>160</v>
      </c>
      <c r="B21" s="130">
        <f aca="true" t="shared" si="0" ref="B21:H21">SUM(B16:B20)</f>
        <v>287660</v>
      </c>
      <c r="C21" s="130">
        <f t="shared" si="0"/>
        <v>10011</v>
      </c>
      <c r="D21" s="130">
        <f t="shared" si="0"/>
        <v>90</v>
      </c>
      <c r="E21" s="130">
        <f t="shared" si="0"/>
        <v>47988</v>
      </c>
      <c r="F21" s="130">
        <f t="shared" si="0"/>
        <v>345749</v>
      </c>
      <c r="G21" s="130">
        <f t="shared" si="0"/>
        <v>26388</v>
      </c>
      <c r="H21" s="130">
        <f t="shared" si="0"/>
        <v>372137</v>
      </c>
      <c r="J21" s="107"/>
    </row>
    <row r="22" spans="2:8" s="94" customFormat="1" ht="15">
      <c r="B22" s="108"/>
      <c r="C22" s="108"/>
      <c r="D22" s="108"/>
      <c r="E22" s="108"/>
      <c r="F22" s="108"/>
      <c r="G22" s="108"/>
      <c r="H22" s="108"/>
    </row>
    <row r="23" spans="2:8" s="94" customFormat="1" ht="15">
      <c r="B23" s="108"/>
      <c r="C23" s="108"/>
      <c r="D23" s="108"/>
      <c r="E23" s="108"/>
      <c r="F23" s="108"/>
      <c r="G23" s="108"/>
      <c r="H23" s="108"/>
    </row>
    <row r="24" spans="1:8" s="99" customFormat="1" ht="15">
      <c r="A24" s="106" t="s">
        <v>162</v>
      </c>
      <c r="B24" s="94"/>
      <c r="C24" s="94"/>
      <c r="D24" s="94"/>
      <c r="E24" s="94"/>
      <c r="F24" s="94"/>
      <c r="G24" s="94"/>
      <c r="H24" s="94"/>
    </row>
    <row r="25" spans="1:8" s="99" customFormat="1" ht="15">
      <c r="A25" s="118"/>
      <c r="B25" s="94"/>
      <c r="C25" s="94"/>
      <c r="D25" s="94"/>
      <c r="E25" s="107"/>
      <c r="F25" s="94"/>
      <c r="G25" s="94"/>
      <c r="H25" s="94"/>
    </row>
    <row r="26" spans="1:8" s="99" customFormat="1" ht="15">
      <c r="A26" s="94" t="s">
        <v>149</v>
      </c>
      <c r="B26" s="109">
        <v>172597</v>
      </c>
      <c r="C26" s="109">
        <v>0</v>
      </c>
      <c r="D26" s="109">
        <v>24</v>
      </c>
      <c r="E26" s="109">
        <v>93842</v>
      </c>
      <c r="F26" s="109">
        <f>SUM(B26:E26)</f>
        <v>266463</v>
      </c>
      <c r="G26" s="109">
        <v>29187</v>
      </c>
      <c r="H26" s="109">
        <f>+F26+G26</f>
        <v>295650</v>
      </c>
    </row>
    <row r="27" spans="1:8" s="99" customFormat="1" ht="15">
      <c r="A27" s="94" t="s">
        <v>164</v>
      </c>
      <c r="B27" s="109">
        <v>115063</v>
      </c>
      <c r="C27" s="109">
        <v>0</v>
      </c>
      <c r="D27" s="109">
        <v>0</v>
      </c>
      <c r="E27" s="109">
        <v>-63285</v>
      </c>
      <c r="F27" s="109">
        <f>SUM(B27:E27)</f>
        <v>51778</v>
      </c>
      <c r="G27" s="109">
        <v>0</v>
      </c>
      <c r="H27" s="109">
        <f>+F27+G27</f>
        <v>51778</v>
      </c>
    </row>
    <row r="28" spans="1:8" s="94" customFormat="1" ht="15">
      <c r="A28" s="94" t="s">
        <v>61</v>
      </c>
      <c r="B28" s="109">
        <v>0</v>
      </c>
      <c r="C28" s="109">
        <v>0</v>
      </c>
      <c r="D28" s="109">
        <v>68</v>
      </c>
      <c r="E28" s="109">
        <v>0</v>
      </c>
      <c r="F28" s="109">
        <f>SUM(D28:E28)</f>
        <v>68</v>
      </c>
      <c r="G28" s="109">
        <v>0</v>
      </c>
      <c r="H28" s="109">
        <f>+F28+G28</f>
        <v>68</v>
      </c>
    </row>
    <row r="29" spans="1:8" s="94" customFormat="1" ht="15">
      <c r="A29" s="94" t="s">
        <v>62</v>
      </c>
      <c r="B29" s="109"/>
      <c r="C29" s="109"/>
      <c r="D29" s="109"/>
      <c r="E29" s="109"/>
      <c r="F29" s="109"/>
      <c r="G29" s="109"/>
      <c r="H29" s="109"/>
    </row>
    <row r="30" spans="1:8" s="99" customFormat="1" ht="18.75" customHeight="1">
      <c r="A30" s="94" t="s">
        <v>184</v>
      </c>
      <c r="B30" s="109">
        <v>0</v>
      </c>
      <c r="C30" s="109">
        <v>0</v>
      </c>
      <c r="D30" s="109">
        <v>0</v>
      </c>
      <c r="E30" s="109">
        <f>'P&amp;L'!G45</f>
        <v>45174</v>
      </c>
      <c r="F30" s="109">
        <f>SUM(B30:E30)</f>
        <v>45174</v>
      </c>
      <c r="G30" s="109">
        <f>'P&amp;L'!G46</f>
        <v>-1566</v>
      </c>
      <c r="H30" s="109">
        <f>+F30+G30</f>
        <v>43608</v>
      </c>
    </row>
    <row r="31" spans="1:8" s="99" customFormat="1" ht="18.75" customHeight="1">
      <c r="A31" s="94"/>
      <c r="B31" s="109"/>
      <c r="C31" s="109"/>
      <c r="D31" s="109"/>
      <c r="E31" s="109"/>
      <c r="F31" s="109"/>
      <c r="G31" s="109"/>
      <c r="H31" s="109"/>
    </row>
    <row r="32" spans="1:10" s="99" customFormat="1" ht="15">
      <c r="A32" s="94" t="s">
        <v>161</v>
      </c>
      <c r="B32" s="130">
        <f aca="true" t="shared" si="1" ref="B32:H32">SUM(B26:B31)</f>
        <v>287660</v>
      </c>
      <c r="C32" s="130">
        <f t="shared" si="1"/>
        <v>0</v>
      </c>
      <c r="D32" s="130">
        <f t="shared" si="1"/>
        <v>92</v>
      </c>
      <c r="E32" s="130">
        <f t="shared" si="1"/>
        <v>75731</v>
      </c>
      <c r="F32" s="130">
        <f t="shared" si="1"/>
        <v>363483</v>
      </c>
      <c r="G32" s="130">
        <f t="shared" si="1"/>
        <v>27621</v>
      </c>
      <c r="H32" s="130">
        <f t="shared" si="1"/>
        <v>391104</v>
      </c>
      <c r="J32" s="114"/>
    </row>
    <row r="33" spans="2:8" s="99" customFormat="1" ht="15">
      <c r="B33" s="109"/>
      <c r="C33" s="109"/>
      <c r="D33" s="109"/>
      <c r="E33" s="109"/>
      <c r="F33" s="109"/>
      <c r="G33" s="109"/>
      <c r="H33" s="109"/>
    </row>
    <row r="34" spans="2:8" s="94" customFormat="1" ht="15">
      <c r="B34" s="108"/>
      <c r="C34" s="108"/>
      <c r="D34" s="108"/>
      <c r="E34" s="108"/>
      <c r="F34" s="108"/>
      <c r="G34" s="108"/>
      <c r="H34" s="108"/>
    </row>
    <row r="35" spans="1:8" ht="15">
      <c r="A35" s="110"/>
      <c r="B35" s="108"/>
      <c r="C35" s="108"/>
      <c r="D35" s="108"/>
      <c r="E35" s="108"/>
      <c r="F35" s="108"/>
      <c r="G35" s="108"/>
      <c r="H35" s="108"/>
    </row>
    <row r="36" spans="2:8" ht="91.5" customHeight="1">
      <c r="B36" s="111"/>
      <c r="C36" s="111"/>
      <c r="D36" s="111"/>
      <c r="E36" s="111"/>
      <c r="F36" s="111"/>
      <c r="G36" s="111"/>
      <c r="H36" s="111"/>
    </row>
    <row r="37" spans="2:8" ht="27" customHeight="1">
      <c r="B37" s="111"/>
      <c r="C37" s="111"/>
      <c r="D37" s="111"/>
      <c r="E37" s="111"/>
      <c r="F37" s="111"/>
      <c r="G37" s="111"/>
      <c r="H37" s="111"/>
    </row>
    <row r="38" spans="1:8" ht="33" customHeight="1">
      <c r="A38" s="156" t="s">
        <v>146</v>
      </c>
      <c r="B38" s="157"/>
      <c r="C38" s="157"/>
      <c r="D38" s="157"/>
      <c r="E38" s="157"/>
      <c r="F38" s="157"/>
      <c r="G38" s="157"/>
      <c r="H38" s="158"/>
    </row>
    <row r="39" spans="2:8" ht="12.75">
      <c r="B39" s="111"/>
      <c r="C39" s="111"/>
      <c r="D39" s="111"/>
      <c r="E39" s="111"/>
      <c r="F39" s="111"/>
      <c r="G39" s="111"/>
      <c r="H39" s="111"/>
    </row>
    <row r="40" spans="2:8" ht="12.75">
      <c r="B40" s="111"/>
      <c r="C40" s="111"/>
      <c r="D40" s="111"/>
      <c r="E40" s="111"/>
      <c r="F40" s="111"/>
      <c r="G40" s="111"/>
      <c r="H40" s="111"/>
    </row>
    <row r="41" spans="2:8" ht="12.75">
      <c r="B41" s="111"/>
      <c r="C41" s="111"/>
      <c r="D41" s="111"/>
      <c r="E41" s="111"/>
      <c r="F41" s="111"/>
      <c r="G41" s="111"/>
      <c r="H41" s="111"/>
    </row>
  </sheetData>
  <sheetProtection/>
  <mergeCells count="2">
    <mergeCell ref="A38:H38"/>
    <mergeCell ref="B6:F7"/>
  </mergeCells>
  <printOptions horizontalCentered="1"/>
  <pageMargins left="0.5" right="0.5" top="0.49" bottom="1" header="0.5" footer="0.5"/>
  <pageSetup firstPageNumber="4" useFirstPageNumber="1" fitToHeight="1" fitToWidth="1" horizontalDpi="600" verticalDpi="600" orientation="portrait" paperSize="9" scale="65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03"/>
  <sheetViews>
    <sheetView zoomScaleSheetLayoutView="75" zoomScalePageLayoutView="0" workbookViewId="0" topLeftCell="A60">
      <selection activeCell="B52" sqref="B52"/>
    </sheetView>
  </sheetViews>
  <sheetFormatPr defaultColWidth="9.140625" defaultRowHeight="12.75"/>
  <cols>
    <col min="1" max="1" width="3.28125" style="1" customWidth="1"/>
    <col min="2" max="2" width="63.57421875" style="1" customWidth="1"/>
    <col min="3" max="3" width="15.00390625" style="36" customWidth="1"/>
    <col min="4" max="4" width="4.00390625" style="1" customWidth="1"/>
    <col min="5" max="5" width="15.00390625" style="36" customWidth="1"/>
    <col min="6" max="6" width="8.8515625" style="0" customWidth="1"/>
    <col min="7" max="7" width="11.8515625" style="4" customWidth="1"/>
    <col min="8" max="16384" width="9.140625" style="1" customWidth="1"/>
  </cols>
  <sheetData>
    <row r="1" spans="1:9" ht="15">
      <c r="A1" s="33" t="s">
        <v>35</v>
      </c>
      <c r="B1" s="20"/>
      <c r="I1" s="13"/>
    </row>
    <row r="2" spans="1:9" ht="15">
      <c r="A2" s="25" t="s">
        <v>127</v>
      </c>
      <c r="B2" s="20"/>
      <c r="I2" s="13"/>
    </row>
    <row r="3" spans="1:9" ht="15">
      <c r="A3" s="25" t="str">
        <f>'P&amp;L'!A3</f>
        <v>FOR THE QUARTER ENDED 30 JUNE 2011</v>
      </c>
      <c r="B3" s="20"/>
      <c r="I3" s="13"/>
    </row>
    <row r="4" spans="1:9" ht="12.75" hidden="1">
      <c r="A4" s="1" t="s">
        <v>53</v>
      </c>
      <c r="F4" s="1"/>
      <c r="I4" s="13"/>
    </row>
    <row r="5" spans="1:9" ht="12.75" hidden="1">
      <c r="A5" s="1" t="s">
        <v>32</v>
      </c>
      <c r="F5" s="1"/>
      <c r="I5" s="13"/>
    </row>
    <row r="6" spans="1:9" ht="12.75">
      <c r="A6" s="1" t="s">
        <v>86</v>
      </c>
      <c r="I6" s="13"/>
    </row>
    <row r="8" spans="3:7" s="20" customFormat="1" ht="11.25" customHeight="1">
      <c r="C8" s="115" t="s">
        <v>59</v>
      </c>
      <c r="D8" s="116"/>
      <c r="E8" s="117"/>
      <c r="F8" s="22"/>
      <c r="G8" s="23"/>
    </row>
    <row r="9" spans="3:7" s="20" customFormat="1" ht="15">
      <c r="C9" s="38" t="str">
        <f>'P&amp;L'!D8</f>
        <v>12 months</v>
      </c>
      <c r="D9" s="21"/>
      <c r="E9" s="38" t="str">
        <f>C9</f>
        <v>12 months</v>
      </c>
      <c r="F9" s="22"/>
      <c r="G9" s="23"/>
    </row>
    <row r="10" spans="3:7" s="20" customFormat="1" ht="15">
      <c r="C10" s="38" t="s">
        <v>42</v>
      </c>
      <c r="D10" s="21"/>
      <c r="E10" s="38" t="s">
        <v>42</v>
      </c>
      <c r="F10" s="22"/>
      <c r="G10" s="23"/>
    </row>
    <row r="11" spans="3:7" s="20" customFormat="1" ht="15">
      <c r="C11" s="39" t="str">
        <f>'P&amp;L'!C10</f>
        <v>30/06/2011</v>
      </c>
      <c r="D11" s="21"/>
      <c r="E11" s="39" t="str">
        <f>'P&amp;L'!F10</f>
        <v>30/06/2010</v>
      </c>
      <c r="F11" s="22"/>
      <c r="G11" s="23"/>
    </row>
    <row r="12" spans="3:7" s="20" customFormat="1" ht="15">
      <c r="C12" s="38" t="s">
        <v>2</v>
      </c>
      <c r="D12" s="21"/>
      <c r="E12" s="38" t="s">
        <v>2</v>
      </c>
      <c r="F12" s="22"/>
      <c r="G12" s="23"/>
    </row>
    <row r="13" spans="3:7" s="20" customFormat="1" ht="9" customHeight="1">
      <c r="C13" s="37"/>
      <c r="E13" s="37"/>
      <c r="F13" s="22"/>
      <c r="G13" s="23"/>
    </row>
    <row r="14" spans="1:7" s="20" customFormat="1" ht="15.75" customHeight="1">
      <c r="A14" s="25" t="s">
        <v>137</v>
      </c>
      <c r="C14" s="37"/>
      <c r="E14" s="37"/>
      <c r="F14" s="22"/>
      <c r="G14" s="23"/>
    </row>
    <row r="15" spans="1:7" s="20" customFormat="1" ht="15.75" customHeight="1">
      <c r="A15" s="20" t="s">
        <v>126</v>
      </c>
      <c r="B15" s="53"/>
      <c r="C15" s="120">
        <f>+'P&amp;L'!D30</f>
        <v>-17594</v>
      </c>
      <c r="D15" s="120"/>
      <c r="E15" s="40">
        <f>'P&amp;L'!G30</f>
        <v>42000</v>
      </c>
      <c r="F15" s="26"/>
      <c r="G15" s="23"/>
    </row>
    <row r="16" spans="3:7" s="20" customFormat="1" ht="15.75" customHeight="1">
      <c r="C16" s="140"/>
      <c r="D16" s="120"/>
      <c r="E16" s="40"/>
      <c r="F16" s="26"/>
      <c r="G16" s="23"/>
    </row>
    <row r="17" spans="1:7" s="20" customFormat="1" ht="15.75" customHeight="1">
      <c r="A17" s="20" t="s">
        <v>45</v>
      </c>
      <c r="C17" s="141"/>
      <c r="D17" s="120"/>
      <c r="E17" s="54"/>
      <c r="F17" s="26"/>
      <c r="G17" s="23"/>
    </row>
    <row r="18" spans="2:7" s="20" customFormat="1" ht="15.75" customHeight="1">
      <c r="B18" s="20" t="s">
        <v>128</v>
      </c>
      <c r="C18" s="120">
        <v>1005</v>
      </c>
      <c r="D18" s="120"/>
      <c r="E18" s="120">
        <v>1039</v>
      </c>
      <c r="F18" s="26"/>
      <c r="G18" s="23"/>
    </row>
    <row r="19" spans="2:7" s="20" customFormat="1" ht="15.75" customHeight="1">
      <c r="B19" s="20" t="s">
        <v>166</v>
      </c>
      <c r="C19" s="120">
        <v>188</v>
      </c>
      <c r="D19" s="120"/>
      <c r="E19" s="120">
        <v>781</v>
      </c>
      <c r="F19" s="26"/>
      <c r="G19" s="23"/>
    </row>
    <row r="20" spans="2:7" s="20" customFormat="1" ht="15.75" customHeight="1">
      <c r="B20" s="20" t="s">
        <v>169</v>
      </c>
      <c r="C20" s="120"/>
      <c r="D20" s="120"/>
      <c r="E20" s="120">
        <v>-11</v>
      </c>
      <c r="F20" s="26"/>
      <c r="G20" s="23"/>
    </row>
    <row r="21" spans="2:7" s="20" customFormat="1" ht="15.75" customHeight="1">
      <c r="B21" s="20" t="s">
        <v>167</v>
      </c>
      <c r="C21" s="120"/>
      <c r="D21" s="120"/>
      <c r="E21" s="120">
        <v>120</v>
      </c>
      <c r="F21" s="26"/>
      <c r="G21" s="23"/>
    </row>
    <row r="22" spans="2:7" s="20" customFormat="1" ht="15.75" customHeight="1">
      <c r="B22" s="20" t="s">
        <v>168</v>
      </c>
      <c r="C22" s="120">
        <v>-46</v>
      </c>
      <c r="D22" s="120"/>
      <c r="E22" s="120">
        <v>-693</v>
      </c>
      <c r="F22" s="26"/>
      <c r="G22" s="23"/>
    </row>
    <row r="23" spans="2:7" s="20" customFormat="1" ht="15.75" customHeight="1">
      <c r="B23" s="20" t="s">
        <v>77</v>
      </c>
      <c r="C23" s="120">
        <v>8341</v>
      </c>
      <c r="D23" s="120"/>
      <c r="E23" s="120">
        <v>10691</v>
      </c>
      <c r="F23" s="26"/>
      <c r="G23" s="23"/>
    </row>
    <row r="24" spans="2:7" s="20" customFormat="1" ht="15.75" customHeight="1">
      <c r="B24" s="20" t="s">
        <v>130</v>
      </c>
      <c r="C24" s="120">
        <v>336</v>
      </c>
      <c r="D24" s="120"/>
      <c r="E24" s="120">
        <v>-103</v>
      </c>
      <c r="F24" s="26"/>
      <c r="G24" s="23"/>
    </row>
    <row r="25" spans="2:7" s="20" customFormat="1" ht="15.75" customHeight="1">
      <c r="B25" s="20" t="s">
        <v>165</v>
      </c>
      <c r="C25" s="120"/>
      <c r="D25" s="120"/>
      <c r="E25" s="120">
        <v>-59817</v>
      </c>
      <c r="F25" s="26"/>
      <c r="G25" s="23"/>
    </row>
    <row r="26" spans="2:7" s="20" customFormat="1" ht="15.75" customHeight="1">
      <c r="B26" s="20" t="s">
        <v>175</v>
      </c>
      <c r="C26" s="120">
        <v>4</v>
      </c>
      <c r="D26" s="120"/>
      <c r="E26" s="120">
        <v>0</v>
      </c>
      <c r="F26" s="26"/>
      <c r="G26" s="23"/>
    </row>
    <row r="27" spans="2:7" s="20" customFormat="1" ht="15.75" customHeight="1">
      <c r="B27" s="20" t="s">
        <v>129</v>
      </c>
      <c r="C27" s="120">
        <v>-150</v>
      </c>
      <c r="D27" s="120"/>
      <c r="E27" s="40">
        <v>-2</v>
      </c>
      <c r="F27" s="26"/>
      <c r="G27" s="23"/>
    </row>
    <row r="28" spans="2:7" s="20" customFormat="1" ht="15.75" customHeight="1">
      <c r="B28" s="20" t="s">
        <v>131</v>
      </c>
      <c r="C28" s="121">
        <v>0</v>
      </c>
      <c r="D28" s="120"/>
      <c r="E28" s="131">
        <v>-92</v>
      </c>
      <c r="F28" s="26"/>
      <c r="G28" s="27"/>
    </row>
    <row r="29" spans="1:7" s="20" customFormat="1" ht="15.75" customHeight="1">
      <c r="A29" s="20" t="s">
        <v>152</v>
      </c>
      <c r="C29" s="120">
        <f>SUM(C15:C28)</f>
        <v>-7916</v>
      </c>
      <c r="D29" s="120"/>
      <c r="E29" s="120">
        <f>SUM(E15:E28)</f>
        <v>-6087</v>
      </c>
      <c r="F29" s="26"/>
      <c r="G29" s="27"/>
    </row>
    <row r="30" spans="2:7" s="20" customFormat="1" ht="15.75" customHeight="1">
      <c r="B30" s="20" t="s">
        <v>132</v>
      </c>
      <c r="C30" s="123">
        <v>2614</v>
      </c>
      <c r="D30" s="120"/>
      <c r="E30" s="41">
        <v>-638</v>
      </c>
      <c r="F30" s="26"/>
      <c r="G30" s="23"/>
    </row>
    <row r="31" spans="2:7" s="20" customFormat="1" ht="15.75" customHeight="1">
      <c r="B31" s="20" t="s">
        <v>133</v>
      </c>
      <c r="C31" s="120">
        <f>-2560+21</f>
        <v>-2539</v>
      </c>
      <c r="D31" s="120"/>
      <c r="E31" s="40">
        <f>-141+1636</f>
        <v>1495</v>
      </c>
      <c r="F31" s="26"/>
      <c r="G31" s="23"/>
    </row>
    <row r="32" spans="2:7" s="20" customFormat="1" ht="15.75" customHeight="1">
      <c r="B32" s="20" t="s">
        <v>134</v>
      </c>
      <c r="C32" s="121">
        <f>5016-2303+207-1371</f>
        <v>1549</v>
      </c>
      <c r="D32" s="120"/>
      <c r="E32" s="131">
        <f>1416-4249</f>
        <v>-2833</v>
      </c>
      <c r="F32" s="26"/>
      <c r="G32" s="23"/>
    </row>
    <row r="33" spans="1:7" s="20" customFormat="1" ht="15.75" customHeight="1">
      <c r="A33" s="20" t="s">
        <v>135</v>
      </c>
      <c r="C33" s="120">
        <f>SUM(C29:C32)</f>
        <v>-6292</v>
      </c>
      <c r="D33" s="120"/>
      <c r="E33" s="40">
        <f>SUM(E29:E32)</f>
        <v>-8063</v>
      </c>
      <c r="F33" s="26"/>
      <c r="G33" s="23"/>
    </row>
    <row r="34" spans="2:7" s="20" customFormat="1" ht="15.75" customHeight="1">
      <c r="B34" s="20" t="s">
        <v>46</v>
      </c>
      <c r="C34" s="120">
        <v>-6237</v>
      </c>
      <c r="D34" s="120"/>
      <c r="E34" s="40">
        <v>-6652</v>
      </c>
      <c r="F34" s="26"/>
      <c r="G34" s="23"/>
    </row>
    <row r="35" spans="2:7" s="20" customFormat="1" ht="15.75" customHeight="1">
      <c r="B35" s="20" t="s">
        <v>88</v>
      </c>
      <c r="C35" s="120">
        <v>70</v>
      </c>
      <c r="D35" s="120"/>
      <c r="E35" s="40">
        <v>52</v>
      </c>
      <c r="F35" s="26"/>
      <c r="G35" s="23"/>
    </row>
    <row r="36" spans="2:7" s="20" customFormat="1" ht="15.75" customHeight="1">
      <c r="B36" s="20" t="s">
        <v>142</v>
      </c>
      <c r="C36" s="120">
        <v>258</v>
      </c>
      <c r="D36" s="120"/>
      <c r="E36" s="40">
        <v>-50</v>
      </c>
      <c r="F36" s="26"/>
      <c r="G36" s="23"/>
    </row>
    <row r="37" spans="1:8" s="20" customFormat="1" ht="15.75" customHeight="1">
      <c r="A37" s="25" t="s">
        <v>103</v>
      </c>
      <c r="C37" s="132">
        <f>SUM(C33:C36)</f>
        <v>-12201</v>
      </c>
      <c r="D37" s="123"/>
      <c r="E37" s="132">
        <f>SUM(E33:E36)</f>
        <v>-14713</v>
      </c>
      <c r="F37" s="26"/>
      <c r="G37" s="23"/>
      <c r="H37" s="30"/>
    </row>
    <row r="38" spans="3:7" s="20" customFormat="1" ht="15.75" customHeight="1">
      <c r="C38" s="140"/>
      <c r="D38" s="120"/>
      <c r="E38" s="40"/>
      <c r="F38" s="26"/>
      <c r="G38" s="23"/>
    </row>
    <row r="39" spans="1:7" s="20" customFormat="1" ht="15.75" customHeight="1">
      <c r="A39" s="25" t="s">
        <v>136</v>
      </c>
      <c r="C39" s="140"/>
      <c r="D39" s="120"/>
      <c r="E39" s="40"/>
      <c r="F39" s="26"/>
      <c r="G39" s="23"/>
    </row>
    <row r="40" spans="1:7" s="20" customFormat="1" ht="15.75" customHeight="1">
      <c r="A40" s="25"/>
      <c r="B40" s="20" t="s">
        <v>138</v>
      </c>
      <c r="C40" s="120">
        <v>-584</v>
      </c>
      <c r="D40" s="120"/>
      <c r="E40" s="40">
        <v>-666</v>
      </c>
      <c r="F40" s="26"/>
      <c r="G40" s="23"/>
    </row>
    <row r="41" spans="1:7" s="20" customFormat="1" ht="15.75" customHeight="1">
      <c r="A41" s="25"/>
      <c r="B41" s="20" t="s">
        <v>170</v>
      </c>
      <c r="C41" s="120">
        <v>821</v>
      </c>
      <c r="D41" s="120"/>
      <c r="E41" s="40">
        <v>5013</v>
      </c>
      <c r="F41" s="26"/>
      <c r="G41" s="23"/>
    </row>
    <row r="42" spans="2:8" s="20" customFormat="1" ht="15.75" customHeight="1">
      <c r="B42" s="20" t="s">
        <v>139</v>
      </c>
      <c r="C42" s="120">
        <v>251</v>
      </c>
      <c r="D42" s="120"/>
      <c r="E42" s="40">
        <v>2</v>
      </c>
      <c r="F42" s="26"/>
      <c r="G42" s="23"/>
      <c r="H42" s="30"/>
    </row>
    <row r="43" spans="2:7" s="20" customFormat="1" ht="15.75" customHeight="1">
      <c r="B43" s="20" t="s">
        <v>51</v>
      </c>
      <c r="C43" s="120">
        <v>-139</v>
      </c>
      <c r="D43" s="120"/>
      <c r="E43" s="40">
        <v>-373</v>
      </c>
      <c r="F43" s="26"/>
      <c r="G43" s="23"/>
    </row>
    <row r="44" spans="2:7" s="20" customFormat="1" ht="15.75" customHeight="1" hidden="1">
      <c r="B44" s="28" t="s">
        <v>47</v>
      </c>
      <c r="C44" s="120"/>
      <c r="D44" s="120"/>
      <c r="E44" s="40"/>
      <c r="F44" s="26"/>
      <c r="G44" s="23"/>
    </row>
    <row r="45" spans="1:7" s="20" customFormat="1" ht="15.75" customHeight="1">
      <c r="A45" s="25" t="s">
        <v>150</v>
      </c>
      <c r="B45" s="29"/>
      <c r="C45" s="132">
        <f>SUM(C40:C43)</f>
        <v>349</v>
      </c>
      <c r="D45" s="120"/>
      <c r="E45" s="132">
        <f>SUM(E40:E43)</f>
        <v>3976</v>
      </c>
      <c r="F45" s="26"/>
      <c r="G45" s="23"/>
    </row>
    <row r="46" spans="2:7" s="20" customFormat="1" ht="15.75" customHeight="1">
      <c r="B46" s="29"/>
      <c r="C46" s="140"/>
      <c r="D46" s="120"/>
      <c r="E46" s="40"/>
      <c r="F46" s="26"/>
      <c r="G46" s="23"/>
    </row>
    <row r="47" spans="1:7" s="20" customFormat="1" ht="15.75" customHeight="1">
      <c r="A47" s="25" t="s">
        <v>153</v>
      </c>
      <c r="C47" s="140"/>
      <c r="D47" s="120"/>
      <c r="E47" s="40"/>
      <c r="F47" s="26"/>
      <c r="G47" s="23"/>
    </row>
    <row r="48" spans="1:7" s="20" customFormat="1" ht="15.75" customHeight="1">
      <c r="A48" s="25"/>
      <c r="B48" s="20" t="s">
        <v>140</v>
      </c>
      <c r="C48" s="120">
        <v>0</v>
      </c>
      <c r="D48" s="120"/>
      <c r="E48" s="40">
        <v>0</v>
      </c>
      <c r="F48" s="26"/>
      <c r="G48" s="23"/>
    </row>
    <row r="49" spans="2:7" s="20" customFormat="1" ht="15.75" customHeight="1" hidden="1">
      <c r="B49" s="20" t="s">
        <v>50</v>
      </c>
      <c r="C49" s="120"/>
      <c r="D49" s="120"/>
      <c r="E49" s="40"/>
      <c r="F49" s="26"/>
      <c r="G49" s="23"/>
    </row>
    <row r="50" spans="2:7" s="20" customFormat="1" ht="15.75" customHeight="1" hidden="1">
      <c r="B50" s="20" t="s">
        <v>48</v>
      </c>
      <c r="C50" s="120"/>
      <c r="D50" s="120"/>
      <c r="E50" s="40"/>
      <c r="F50" s="26"/>
      <c r="G50" s="23"/>
    </row>
    <row r="51" spans="2:7" s="20" customFormat="1" ht="15.75" customHeight="1">
      <c r="B51" s="20" t="s">
        <v>171</v>
      </c>
      <c r="C51" s="120">
        <v>-504</v>
      </c>
      <c r="D51" s="120"/>
      <c r="E51" s="40">
        <v>-190</v>
      </c>
      <c r="F51" s="26"/>
      <c r="G51" s="23"/>
    </row>
    <row r="52" spans="2:7" s="20" customFormat="1" ht="15.75" customHeight="1">
      <c r="B52" s="20" t="s">
        <v>172</v>
      </c>
      <c r="C52" s="120">
        <v>1115</v>
      </c>
      <c r="D52" s="120"/>
      <c r="E52" s="40">
        <v>-30840</v>
      </c>
      <c r="F52" s="26"/>
      <c r="G52" s="23"/>
    </row>
    <row r="53" spans="2:7" s="20" customFormat="1" ht="15.75" customHeight="1">
      <c r="B53" s="20" t="s">
        <v>173</v>
      </c>
      <c r="C53" s="120"/>
      <c r="D53" s="120"/>
      <c r="E53" s="40">
        <v>51778</v>
      </c>
      <c r="F53" s="26"/>
      <c r="G53" s="23"/>
    </row>
    <row r="54" spans="2:7" s="20" customFormat="1" ht="15.75" customHeight="1">
      <c r="B54" s="20" t="s">
        <v>174</v>
      </c>
      <c r="C54" s="120">
        <v>-63</v>
      </c>
      <c r="D54" s="120"/>
      <c r="E54" s="40">
        <v>-36</v>
      </c>
      <c r="F54" s="26"/>
      <c r="G54" s="23"/>
    </row>
    <row r="55" spans="1:7" s="20" customFormat="1" ht="15.75" customHeight="1">
      <c r="A55" s="25" t="s">
        <v>85</v>
      </c>
      <c r="C55" s="132">
        <f>SUM(C48:C54)</f>
        <v>548</v>
      </c>
      <c r="D55" s="120"/>
      <c r="E55" s="132">
        <f>SUM(E48:E54)</f>
        <v>20712</v>
      </c>
      <c r="F55" s="26"/>
      <c r="G55" s="23"/>
    </row>
    <row r="56" spans="3:7" s="20" customFormat="1" ht="15.75" customHeight="1">
      <c r="C56" s="140"/>
      <c r="D56" s="120"/>
      <c r="E56" s="40"/>
      <c r="F56" s="26"/>
      <c r="G56" s="23"/>
    </row>
    <row r="57" spans="1:7" s="20" customFormat="1" ht="15.75" customHeight="1">
      <c r="A57" s="20" t="s">
        <v>97</v>
      </c>
      <c r="C57" s="120">
        <f>SUM(C37+C45+C55)</f>
        <v>-11304</v>
      </c>
      <c r="D57" s="120"/>
      <c r="E57" s="120">
        <f>SUM(E37+E45+E55)</f>
        <v>9975</v>
      </c>
      <c r="F57" s="26"/>
      <c r="G57" s="23"/>
    </row>
    <row r="58" spans="1:7" s="20" customFormat="1" ht="15.75" customHeight="1">
      <c r="A58" s="20" t="s">
        <v>98</v>
      </c>
      <c r="C58" s="120">
        <v>-42425</v>
      </c>
      <c r="D58" s="120"/>
      <c r="E58" s="40">
        <v>-52400</v>
      </c>
      <c r="F58" s="26"/>
      <c r="G58" s="23"/>
    </row>
    <row r="59" spans="1:7" s="20" customFormat="1" ht="15.75" customHeight="1">
      <c r="A59" s="20" t="s">
        <v>141</v>
      </c>
      <c r="C59" s="132">
        <f>SUM(C57:C58)</f>
        <v>-53729</v>
      </c>
      <c r="D59" s="120"/>
      <c r="E59" s="132">
        <f>SUM(E57:E58)</f>
        <v>-42425</v>
      </c>
      <c r="F59" s="26"/>
      <c r="G59" s="23"/>
    </row>
    <row r="60" spans="3:7" s="20" customFormat="1" ht="15.75" customHeight="1">
      <c r="C60" s="142"/>
      <c r="D60" s="120"/>
      <c r="E60" s="41"/>
      <c r="F60" s="26"/>
      <c r="G60" s="23"/>
    </row>
    <row r="61" spans="1:7" s="20" customFormat="1" ht="15.75" customHeight="1">
      <c r="A61" s="20" t="s">
        <v>143</v>
      </c>
      <c r="C61" s="142"/>
      <c r="D61" s="120"/>
      <c r="E61" s="41"/>
      <c r="F61" s="26"/>
      <c r="G61" s="23"/>
    </row>
    <row r="62" spans="3:7" s="20" customFormat="1" ht="15">
      <c r="C62" s="143" t="s">
        <v>99</v>
      </c>
      <c r="D62" s="120"/>
      <c r="E62" s="117" t="s">
        <v>99</v>
      </c>
      <c r="F62" s="26"/>
      <c r="G62" s="23"/>
    </row>
    <row r="63" spans="3:7" s="20" customFormat="1" ht="15">
      <c r="C63" s="144" t="str">
        <f>C11</f>
        <v>30/06/2011</v>
      </c>
      <c r="D63" s="120"/>
      <c r="E63" s="136" t="str">
        <f>E11</f>
        <v>30/06/2010</v>
      </c>
      <c r="F63" s="26"/>
      <c r="G63" s="23"/>
    </row>
    <row r="64" spans="3:7" s="20" customFormat="1" ht="15">
      <c r="C64" s="144" t="str">
        <f>C12</f>
        <v>RM'000</v>
      </c>
      <c r="D64" s="23"/>
      <c r="E64" s="136" t="str">
        <f>E12</f>
        <v>RM'000</v>
      </c>
      <c r="F64" s="26"/>
      <c r="G64" s="23"/>
    </row>
    <row r="65" spans="2:7" s="20" customFormat="1" ht="15">
      <c r="B65" s="20" t="s">
        <v>102</v>
      </c>
      <c r="C65" s="144">
        <v>255</v>
      </c>
      <c r="D65" s="23"/>
      <c r="E65" s="136">
        <v>255</v>
      </c>
      <c r="F65" s="26"/>
      <c r="G65" s="23"/>
    </row>
    <row r="66" spans="2:7" s="20" customFormat="1" ht="15">
      <c r="B66" s="20" t="s">
        <v>100</v>
      </c>
      <c r="C66" s="123">
        <v>650</v>
      </c>
      <c r="D66" s="23"/>
      <c r="E66" s="136">
        <v>9283</v>
      </c>
      <c r="F66" s="26"/>
      <c r="G66" s="23"/>
    </row>
    <row r="67" spans="2:7" s="20" customFormat="1" ht="15">
      <c r="B67" s="20" t="s">
        <v>101</v>
      </c>
      <c r="C67" s="123">
        <v>-54634</v>
      </c>
      <c r="D67" s="23"/>
      <c r="E67" s="41">
        <v>-51963</v>
      </c>
      <c r="F67" s="26"/>
      <c r="G67" s="23"/>
    </row>
    <row r="68" spans="3:7" s="20" customFormat="1" ht="15.75" thickBot="1">
      <c r="C68" s="145">
        <f>SUM(C65:C67)</f>
        <v>-53729</v>
      </c>
      <c r="D68" s="23"/>
      <c r="E68" s="137">
        <f>SUM(E65:E67)</f>
        <v>-42425</v>
      </c>
      <c r="F68" s="26"/>
      <c r="G68" s="23"/>
    </row>
    <row r="69" spans="3:7" s="20" customFormat="1" ht="15.75" thickTop="1">
      <c r="C69" s="41"/>
      <c r="D69" s="23"/>
      <c r="E69" s="41"/>
      <c r="F69" s="26"/>
      <c r="G69" s="23"/>
    </row>
    <row r="70" spans="3:7" s="20" customFormat="1" ht="15">
      <c r="C70" s="41"/>
      <c r="D70" s="23"/>
      <c r="E70" s="41"/>
      <c r="F70" s="26"/>
      <c r="G70" s="23"/>
    </row>
    <row r="71" spans="3:7" s="20" customFormat="1" ht="18" customHeight="1">
      <c r="C71" s="40"/>
      <c r="D71" s="26"/>
      <c r="E71" s="40"/>
      <c r="F71" s="22"/>
      <c r="G71" s="23"/>
    </row>
    <row r="72" spans="1:6" s="20" customFormat="1" ht="31.5" customHeight="1">
      <c r="A72" s="150" t="s">
        <v>147</v>
      </c>
      <c r="B72" s="160"/>
      <c r="C72" s="160"/>
      <c r="D72" s="160"/>
      <c r="E72" s="161"/>
      <c r="F72" s="22"/>
    </row>
    <row r="73" spans="3:7" s="20" customFormat="1" ht="15">
      <c r="C73" s="37"/>
      <c r="E73" s="37"/>
      <c r="F73" s="22"/>
      <c r="G73" s="23"/>
    </row>
    <row r="74" spans="2:7" s="20" customFormat="1" ht="15">
      <c r="B74" s="146"/>
      <c r="C74" s="147"/>
      <c r="D74" s="147"/>
      <c r="E74" s="147"/>
      <c r="F74" s="22"/>
      <c r="G74" s="23"/>
    </row>
    <row r="75" spans="2:9" s="20" customFormat="1" ht="15">
      <c r="B75" s="34"/>
      <c r="C75" s="41"/>
      <c r="D75" s="34"/>
      <c r="E75" s="41"/>
      <c r="F75" s="44"/>
      <c r="G75" s="27"/>
      <c r="H75" s="34"/>
      <c r="I75" s="34"/>
    </row>
    <row r="76" spans="2:9" s="20" customFormat="1" ht="15">
      <c r="B76" s="45"/>
      <c r="C76" s="41"/>
      <c r="D76" s="34"/>
      <c r="E76" s="41"/>
      <c r="F76" s="44"/>
      <c r="G76" s="27"/>
      <c r="H76" s="34"/>
      <c r="I76" s="34"/>
    </row>
    <row r="77" spans="2:9" s="20" customFormat="1" ht="15">
      <c r="B77" s="34"/>
      <c r="C77" s="41"/>
      <c r="D77" s="34"/>
      <c r="E77" s="41"/>
      <c r="F77" s="44"/>
      <c r="G77" s="27"/>
      <c r="H77" s="34"/>
      <c r="I77" s="34"/>
    </row>
    <row r="78" spans="2:9" s="20" customFormat="1" ht="15">
      <c r="B78" s="34"/>
      <c r="C78" s="46"/>
      <c r="D78" s="34"/>
      <c r="E78" s="46"/>
      <c r="F78" s="44"/>
      <c r="G78" s="47"/>
      <c r="H78" s="34"/>
      <c r="I78" s="34"/>
    </row>
    <row r="79" spans="2:9" s="20" customFormat="1" ht="15">
      <c r="B79" s="34"/>
      <c r="C79" s="48"/>
      <c r="D79" s="34"/>
      <c r="E79" s="48"/>
      <c r="F79" s="44"/>
      <c r="G79" s="27"/>
      <c r="H79" s="34"/>
      <c r="I79" s="34"/>
    </row>
    <row r="80" spans="2:9" s="20" customFormat="1" ht="15">
      <c r="B80" s="34"/>
      <c r="C80" s="49"/>
      <c r="D80" s="34"/>
      <c r="E80" s="49"/>
      <c r="F80" s="44"/>
      <c r="G80" s="27"/>
      <c r="H80" s="34"/>
      <c r="I80" s="34"/>
    </row>
    <row r="81" spans="2:9" s="20" customFormat="1" ht="15">
      <c r="B81" s="34"/>
      <c r="C81" s="41"/>
      <c r="D81" s="34"/>
      <c r="E81" s="41"/>
      <c r="F81" s="44"/>
      <c r="G81" s="27"/>
      <c r="H81" s="34"/>
      <c r="I81" s="34"/>
    </row>
    <row r="82" spans="2:9" s="20" customFormat="1" ht="15">
      <c r="B82" s="34"/>
      <c r="C82" s="48"/>
      <c r="D82" s="34"/>
      <c r="E82" s="48"/>
      <c r="F82" s="44"/>
      <c r="G82" s="27"/>
      <c r="H82" s="34"/>
      <c r="I82" s="34"/>
    </row>
    <row r="83" spans="2:9" s="20" customFormat="1" ht="15">
      <c r="B83" s="34"/>
      <c r="C83" s="48"/>
      <c r="D83" s="34"/>
      <c r="E83" s="48"/>
      <c r="F83" s="44"/>
      <c r="G83" s="27"/>
      <c r="H83" s="34"/>
      <c r="I83" s="34"/>
    </row>
    <row r="84" spans="2:9" s="20" customFormat="1" ht="15">
      <c r="B84" s="34"/>
      <c r="C84" s="48"/>
      <c r="D84" s="34"/>
      <c r="E84" s="48"/>
      <c r="F84" s="44"/>
      <c r="G84" s="27"/>
      <c r="H84" s="34"/>
      <c r="I84" s="34"/>
    </row>
    <row r="85" spans="2:9" s="20" customFormat="1" ht="15">
      <c r="B85" s="34"/>
      <c r="C85" s="48"/>
      <c r="D85" s="34"/>
      <c r="E85" s="48"/>
      <c r="F85" s="44"/>
      <c r="G85" s="27"/>
      <c r="H85" s="34"/>
      <c r="I85" s="34"/>
    </row>
    <row r="86" spans="2:9" s="20" customFormat="1" ht="15">
      <c r="B86" s="34"/>
      <c r="C86" s="48"/>
      <c r="D86" s="34"/>
      <c r="E86" s="48"/>
      <c r="F86" s="44"/>
      <c r="G86" s="27"/>
      <c r="H86" s="34"/>
      <c r="I86" s="34"/>
    </row>
    <row r="87" spans="2:9" s="20" customFormat="1" ht="15">
      <c r="B87" s="34"/>
      <c r="C87" s="48"/>
      <c r="D87" s="34"/>
      <c r="E87" s="48"/>
      <c r="F87" s="44"/>
      <c r="G87" s="27"/>
      <c r="H87" s="34"/>
      <c r="I87" s="34"/>
    </row>
    <row r="88" spans="2:9" s="20" customFormat="1" ht="15">
      <c r="B88" s="34"/>
      <c r="C88" s="48"/>
      <c r="D88" s="34"/>
      <c r="E88" s="48"/>
      <c r="F88" s="44"/>
      <c r="G88" s="27"/>
      <c r="H88" s="34"/>
      <c r="I88" s="34"/>
    </row>
    <row r="89" spans="2:9" s="20" customFormat="1" ht="15">
      <c r="B89" s="34"/>
      <c r="C89" s="48"/>
      <c r="D89" s="34"/>
      <c r="E89" s="48"/>
      <c r="F89" s="44"/>
      <c r="G89" s="27"/>
      <c r="H89" s="34"/>
      <c r="I89" s="34"/>
    </row>
    <row r="90" spans="2:9" s="20" customFormat="1" ht="15">
      <c r="B90" s="34"/>
      <c r="C90" s="48"/>
      <c r="D90" s="34"/>
      <c r="E90" s="48"/>
      <c r="F90" s="44"/>
      <c r="G90" s="27"/>
      <c r="H90" s="34"/>
      <c r="I90" s="34"/>
    </row>
    <row r="91" spans="2:9" s="20" customFormat="1" ht="15">
      <c r="B91" s="34"/>
      <c r="C91" s="48"/>
      <c r="D91" s="34"/>
      <c r="E91" s="48"/>
      <c r="F91" s="44"/>
      <c r="G91" s="27"/>
      <c r="H91" s="34"/>
      <c r="I91" s="34"/>
    </row>
    <row r="92" spans="2:9" s="20" customFormat="1" ht="15">
      <c r="B92" s="34"/>
      <c r="C92" s="48"/>
      <c r="D92" s="34"/>
      <c r="E92" s="48"/>
      <c r="F92" s="44"/>
      <c r="G92" s="27"/>
      <c r="H92" s="34"/>
      <c r="I92" s="34"/>
    </row>
    <row r="93" spans="3:7" s="20" customFormat="1" ht="15">
      <c r="C93" s="37"/>
      <c r="E93" s="37"/>
      <c r="F93" s="22"/>
      <c r="G93" s="23"/>
    </row>
    <row r="94" spans="3:7" s="20" customFormat="1" ht="15">
      <c r="C94" s="37"/>
      <c r="E94" s="37"/>
      <c r="F94" s="22"/>
      <c r="G94" s="23"/>
    </row>
    <row r="95" spans="3:7" s="20" customFormat="1" ht="15">
      <c r="C95" s="37"/>
      <c r="E95" s="37"/>
      <c r="F95" s="22"/>
      <c r="G95" s="23"/>
    </row>
    <row r="96" spans="3:7" s="20" customFormat="1" ht="15">
      <c r="C96" s="37"/>
      <c r="E96" s="37"/>
      <c r="F96" s="22"/>
      <c r="G96" s="23"/>
    </row>
    <row r="97" spans="3:7" s="20" customFormat="1" ht="15">
      <c r="C97" s="37"/>
      <c r="E97" s="37"/>
      <c r="F97" s="22"/>
      <c r="G97" s="23"/>
    </row>
    <row r="98" spans="3:7" s="20" customFormat="1" ht="15">
      <c r="C98" s="37"/>
      <c r="E98" s="37"/>
      <c r="F98" s="22"/>
      <c r="G98" s="23"/>
    </row>
    <row r="99" spans="3:7" s="20" customFormat="1" ht="15">
      <c r="C99" s="37"/>
      <c r="E99" s="37"/>
      <c r="F99" s="22"/>
      <c r="G99" s="23"/>
    </row>
    <row r="100" spans="3:7" s="20" customFormat="1" ht="15">
      <c r="C100" s="37"/>
      <c r="E100" s="37"/>
      <c r="F100" s="22"/>
      <c r="G100" s="23"/>
    </row>
    <row r="101" spans="3:7" s="20" customFormat="1" ht="15">
      <c r="C101" s="37"/>
      <c r="E101" s="37"/>
      <c r="F101" s="22"/>
      <c r="G101" s="23"/>
    </row>
    <row r="102" spans="3:7" s="20" customFormat="1" ht="15">
      <c r="C102" s="37"/>
      <c r="E102" s="37"/>
      <c r="F102" s="22"/>
      <c r="G102" s="23"/>
    </row>
    <row r="103" spans="3:7" s="20" customFormat="1" ht="15">
      <c r="C103" s="37"/>
      <c r="E103" s="37"/>
      <c r="F103" s="22"/>
      <c r="G103" s="23"/>
    </row>
    <row r="104" spans="3:7" s="20" customFormat="1" ht="15">
      <c r="C104" s="37"/>
      <c r="E104" s="37"/>
      <c r="F104" s="22"/>
      <c r="G104" s="23"/>
    </row>
    <row r="105" spans="3:7" s="20" customFormat="1" ht="15">
      <c r="C105" s="37"/>
      <c r="E105" s="37"/>
      <c r="F105" s="22"/>
      <c r="G105" s="23"/>
    </row>
    <row r="106" spans="3:7" s="20" customFormat="1" ht="15">
      <c r="C106" s="37"/>
      <c r="E106" s="37"/>
      <c r="F106" s="22"/>
      <c r="G106" s="23"/>
    </row>
    <row r="107" spans="3:7" s="20" customFormat="1" ht="15">
      <c r="C107" s="37"/>
      <c r="E107" s="37"/>
      <c r="F107" s="22"/>
      <c r="G107" s="23"/>
    </row>
    <row r="108" spans="3:7" s="20" customFormat="1" ht="15">
      <c r="C108" s="37"/>
      <c r="E108" s="37"/>
      <c r="F108" s="22"/>
      <c r="G108" s="23"/>
    </row>
    <row r="109" spans="3:7" s="20" customFormat="1" ht="15">
      <c r="C109" s="37"/>
      <c r="E109" s="37"/>
      <c r="F109" s="22"/>
      <c r="G109" s="23"/>
    </row>
    <row r="110" spans="3:7" s="20" customFormat="1" ht="15">
      <c r="C110" s="37"/>
      <c r="E110" s="37"/>
      <c r="F110" s="22"/>
      <c r="G110" s="23"/>
    </row>
    <row r="111" spans="3:7" s="20" customFormat="1" ht="15">
      <c r="C111" s="37"/>
      <c r="E111" s="37"/>
      <c r="F111" s="22"/>
      <c r="G111" s="23"/>
    </row>
    <row r="112" spans="3:7" s="20" customFormat="1" ht="15">
      <c r="C112" s="37"/>
      <c r="E112" s="37"/>
      <c r="F112" s="22"/>
      <c r="G112" s="23"/>
    </row>
    <row r="113" spans="3:7" s="20" customFormat="1" ht="15">
      <c r="C113" s="37"/>
      <c r="E113" s="37"/>
      <c r="F113" s="22"/>
      <c r="G113" s="23"/>
    </row>
    <row r="114" spans="3:7" s="20" customFormat="1" ht="15">
      <c r="C114" s="37"/>
      <c r="E114" s="37"/>
      <c r="F114" s="22"/>
      <c r="G114" s="23"/>
    </row>
    <row r="115" spans="3:7" s="20" customFormat="1" ht="15">
      <c r="C115" s="37"/>
      <c r="E115" s="37"/>
      <c r="F115" s="22"/>
      <c r="G115" s="23"/>
    </row>
    <row r="116" spans="3:7" s="20" customFormat="1" ht="15">
      <c r="C116" s="37"/>
      <c r="E116" s="37"/>
      <c r="F116" s="22"/>
      <c r="G116" s="23"/>
    </row>
    <row r="117" spans="3:7" s="20" customFormat="1" ht="15">
      <c r="C117" s="37"/>
      <c r="E117" s="37"/>
      <c r="F117" s="22"/>
      <c r="G117" s="23"/>
    </row>
    <row r="118" spans="3:7" s="20" customFormat="1" ht="15">
      <c r="C118" s="37"/>
      <c r="E118" s="37"/>
      <c r="F118" s="22"/>
      <c r="G118" s="23"/>
    </row>
    <row r="119" spans="3:7" s="20" customFormat="1" ht="15">
      <c r="C119" s="37"/>
      <c r="E119" s="37"/>
      <c r="F119" s="22"/>
      <c r="G119" s="23"/>
    </row>
    <row r="120" spans="3:7" s="20" customFormat="1" ht="15">
      <c r="C120" s="37"/>
      <c r="E120" s="37"/>
      <c r="F120" s="22"/>
      <c r="G120" s="23"/>
    </row>
    <row r="121" spans="3:7" s="20" customFormat="1" ht="15">
      <c r="C121" s="37"/>
      <c r="E121" s="37"/>
      <c r="F121" s="22"/>
      <c r="G121" s="23"/>
    </row>
    <row r="122" spans="3:7" s="20" customFormat="1" ht="15">
      <c r="C122" s="37"/>
      <c r="E122" s="37"/>
      <c r="F122" s="22"/>
      <c r="G122" s="23"/>
    </row>
    <row r="123" spans="3:7" s="20" customFormat="1" ht="15">
      <c r="C123" s="37"/>
      <c r="E123" s="37"/>
      <c r="F123" s="22"/>
      <c r="G123" s="23"/>
    </row>
    <row r="124" spans="3:7" s="20" customFormat="1" ht="15">
      <c r="C124" s="37"/>
      <c r="E124" s="37"/>
      <c r="F124" s="22"/>
      <c r="G124" s="23"/>
    </row>
    <row r="125" spans="3:7" s="20" customFormat="1" ht="15">
      <c r="C125" s="37"/>
      <c r="E125" s="37"/>
      <c r="F125" s="22"/>
      <c r="G125" s="23"/>
    </row>
    <row r="126" spans="3:7" s="20" customFormat="1" ht="15">
      <c r="C126" s="37"/>
      <c r="E126" s="37"/>
      <c r="F126" s="22"/>
      <c r="G126" s="23"/>
    </row>
    <row r="127" spans="3:7" s="20" customFormat="1" ht="15">
      <c r="C127" s="37"/>
      <c r="E127" s="37"/>
      <c r="F127" s="22"/>
      <c r="G127" s="23"/>
    </row>
    <row r="128" spans="3:7" s="20" customFormat="1" ht="15">
      <c r="C128" s="37"/>
      <c r="E128" s="37"/>
      <c r="F128" s="22"/>
      <c r="G128" s="23"/>
    </row>
    <row r="129" spans="3:7" s="20" customFormat="1" ht="15">
      <c r="C129" s="37"/>
      <c r="E129" s="37"/>
      <c r="F129" s="22"/>
      <c r="G129" s="23"/>
    </row>
    <row r="130" spans="3:7" s="20" customFormat="1" ht="15">
      <c r="C130" s="37"/>
      <c r="E130" s="37"/>
      <c r="F130" s="22"/>
      <c r="G130" s="23"/>
    </row>
    <row r="131" spans="3:7" s="20" customFormat="1" ht="15">
      <c r="C131" s="37"/>
      <c r="E131" s="37"/>
      <c r="F131" s="22"/>
      <c r="G131" s="23"/>
    </row>
    <row r="132" spans="3:7" s="20" customFormat="1" ht="15">
      <c r="C132" s="37"/>
      <c r="E132" s="37"/>
      <c r="F132" s="22"/>
      <c r="G132" s="23"/>
    </row>
    <row r="133" spans="3:7" s="20" customFormat="1" ht="15">
      <c r="C133" s="37"/>
      <c r="E133" s="37"/>
      <c r="F133" s="22"/>
      <c r="G133" s="23"/>
    </row>
    <row r="134" spans="3:7" s="20" customFormat="1" ht="15">
      <c r="C134" s="37"/>
      <c r="E134" s="37"/>
      <c r="F134" s="22"/>
      <c r="G134" s="23"/>
    </row>
    <row r="135" spans="3:7" s="20" customFormat="1" ht="15">
      <c r="C135" s="37"/>
      <c r="E135" s="37"/>
      <c r="F135" s="22"/>
      <c r="G135" s="23"/>
    </row>
    <row r="136" spans="3:7" s="20" customFormat="1" ht="15">
      <c r="C136" s="37"/>
      <c r="E136" s="37"/>
      <c r="F136" s="22"/>
      <c r="G136" s="23"/>
    </row>
    <row r="137" spans="3:7" s="20" customFormat="1" ht="15">
      <c r="C137" s="37"/>
      <c r="E137" s="37"/>
      <c r="F137" s="22"/>
      <c r="G137" s="23"/>
    </row>
    <row r="138" spans="3:7" s="20" customFormat="1" ht="15">
      <c r="C138" s="37"/>
      <c r="E138" s="37"/>
      <c r="F138" s="22"/>
      <c r="G138" s="23"/>
    </row>
    <row r="139" spans="3:7" s="20" customFormat="1" ht="15">
      <c r="C139" s="37"/>
      <c r="E139" s="37"/>
      <c r="F139" s="22"/>
      <c r="G139" s="23"/>
    </row>
    <row r="140" spans="3:7" s="20" customFormat="1" ht="15">
      <c r="C140" s="37"/>
      <c r="E140" s="37"/>
      <c r="F140" s="22"/>
      <c r="G140" s="23"/>
    </row>
    <row r="141" spans="3:7" s="20" customFormat="1" ht="15">
      <c r="C141" s="37"/>
      <c r="E141" s="37"/>
      <c r="F141" s="22"/>
      <c r="G141" s="23"/>
    </row>
    <row r="142" spans="3:7" s="20" customFormat="1" ht="15">
      <c r="C142" s="37"/>
      <c r="E142" s="37"/>
      <c r="F142" s="22"/>
      <c r="G142" s="23"/>
    </row>
    <row r="143" spans="3:7" s="20" customFormat="1" ht="15">
      <c r="C143" s="37"/>
      <c r="E143" s="37"/>
      <c r="F143" s="22"/>
      <c r="G143" s="23"/>
    </row>
    <row r="144" spans="3:7" s="20" customFormat="1" ht="15">
      <c r="C144" s="37"/>
      <c r="E144" s="37"/>
      <c r="F144" s="22"/>
      <c r="G144" s="23"/>
    </row>
    <row r="145" spans="3:7" s="20" customFormat="1" ht="15">
      <c r="C145" s="37"/>
      <c r="E145" s="37"/>
      <c r="F145" s="22"/>
      <c r="G145" s="23"/>
    </row>
    <row r="146" spans="3:7" s="20" customFormat="1" ht="15">
      <c r="C146" s="37"/>
      <c r="E146" s="37"/>
      <c r="F146" s="22"/>
      <c r="G146" s="23"/>
    </row>
    <row r="147" spans="3:7" s="20" customFormat="1" ht="15">
      <c r="C147" s="37"/>
      <c r="E147" s="37"/>
      <c r="F147" s="22"/>
      <c r="G147" s="23"/>
    </row>
    <row r="148" spans="3:7" s="20" customFormat="1" ht="15">
      <c r="C148" s="37"/>
      <c r="E148" s="37"/>
      <c r="F148" s="22"/>
      <c r="G148" s="23"/>
    </row>
    <row r="149" spans="3:7" s="20" customFormat="1" ht="15">
      <c r="C149" s="37"/>
      <c r="E149" s="37"/>
      <c r="F149" s="22"/>
      <c r="G149" s="23"/>
    </row>
    <row r="150" spans="3:7" s="20" customFormat="1" ht="15">
      <c r="C150" s="37"/>
      <c r="E150" s="37"/>
      <c r="F150" s="22"/>
      <c r="G150" s="23"/>
    </row>
    <row r="151" spans="3:7" s="20" customFormat="1" ht="15">
      <c r="C151" s="37"/>
      <c r="E151" s="37"/>
      <c r="F151" s="22"/>
      <c r="G151" s="23"/>
    </row>
    <row r="152" spans="3:7" s="20" customFormat="1" ht="15">
      <c r="C152" s="37"/>
      <c r="E152" s="37"/>
      <c r="F152" s="22"/>
      <c r="G152" s="23"/>
    </row>
    <row r="153" spans="3:7" s="20" customFormat="1" ht="15">
      <c r="C153" s="37"/>
      <c r="E153" s="37"/>
      <c r="F153" s="22"/>
      <c r="G153" s="23"/>
    </row>
    <row r="154" spans="3:7" s="20" customFormat="1" ht="15">
      <c r="C154" s="37"/>
      <c r="E154" s="37"/>
      <c r="F154" s="22"/>
      <c r="G154" s="23"/>
    </row>
    <row r="155" spans="3:7" s="20" customFormat="1" ht="15">
      <c r="C155" s="37"/>
      <c r="E155" s="37"/>
      <c r="F155" s="22"/>
      <c r="G155" s="23"/>
    </row>
    <row r="156" spans="3:7" s="20" customFormat="1" ht="15">
      <c r="C156" s="37"/>
      <c r="E156" s="37"/>
      <c r="F156" s="22"/>
      <c r="G156" s="23"/>
    </row>
    <row r="157" spans="3:7" s="20" customFormat="1" ht="15">
      <c r="C157" s="37"/>
      <c r="E157" s="37"/>
      <c r="F157" s="22"/>
      <c r="G157" s="23"/>
    </row>
    <row r="158" spans="3:7" s="20" customFormat="1" ht="15">
      <c r="C158" s="37"/>
      <c r="E158" s="37"/>
      <c r="F158" s="22"/>
      <c r="G158" s="23"/>
    </row>
    <row r="159" spans="3:7" s="20" customFormat="1" ht="15">
      <c r="C159" s="37"/>
      <c r="E159" s="37"/>
      <c r="F159" s="22"/>
      <c r="G159" s="23"/>
    </row>
    <row r="160" spans="3:7" s="20" customFormat="1" ht="15">
      <c r="C160" s="37"/>
      <c r="E160" s="37"/>
      <c r="F160" s="22"/>
      <c r="G160" s="23"/>
    </row>
    <row r="161" spans="3:7" s="20" customFormat="1" ht="15">
      <c r="C161" s="37"/>
      <c r="E161" s="37"/>
      <c r="F161" s="22"/>
      <c r="G161" s="23"/>
    </row>
    <row r="162" spans="3:7" s="20" customFormat="1" ht="15">
      <c r="C162" s="37"/>
      <c r="E162" s="37"/>
      <c r="F162" s="22"/>
      <c r="G162" s="23"/>
    </row>
    <row r="163" spans="3:7" s="20" customFormat="1" ht="15">
      <c r="C163" s="37"/>
      <c r="E163" s="37"/>
      <c r="F163" s="22"/>
      <c r="G163" s="23"/>
    </row>
    <row r="164" spans="3:7" s="20" customFormat="1" ht="15">
      <c r="C164" s="37"/>
      <c r="E164" s="37"/>
      <c r="F164" s="22"/>
      <c r="G164" s="23"/>
    </row>
    <row r="165" spans="3:7" s="20" customFormat="1" ht="15">
      <c r="C165" s="37"/>
      <c r="E165" s="37"/>
      <c r="F165" s="22"/>
      <c r="G165" s="23"/>
    </row>
    <row r="166" spans="3:7" s="20" customFormat="1" ht="15">
      <c r="C166" s="37"/>
      <c r="E166" s="37"/>
      <c r="F166" s="22"/>
      <c r="G166" s="23"/>
    </row>
    <row r="167" spans="3:7" s="20" customFormat="1" ht="15">
      <c r="C167" s="37"/>
      <c r="E167" s="37"/>
      <c r="F167" s="22"/>
      <c r="G167" s="23"/>
    </row>
    <row r="168" spans="3:7" s="20" customFormat="1" ht="15">
      <c r="C168" s="37"/>
      <c r="E168" s="37"/>
      <c r="F168" s="22"/>
      <c r="G168" s="23"/>
    </row>
    <row r="169" spans="3:7" s="20" customFormat="1" ht="15">
      <c r="C169" s="37"/>
      <c r="E169" s="37"/>
      <c r="F169" s="22"/>
      <c r="G169" s="23"/>
    </row>
    <row r="170" spans="3:7" s="20" customFormat="1" ht="15">
      <c r="C170" s="37"/>
      <c r="E170" s="37"/>
      <c r="F170" s="22"/>
      <c r="G170" s="23"/>
    </row>
    <row r="171" spans="3:7" s="20" customFormat="1" ht="15">
      <c r="C171" s="37"/>
      <c r="E171" s="37"/>
      <c r="F171" s="22"/>
      <c r="G171" s="23"/>
    </row>
    <row r="172" spans="3:7" s="20" customFormat="1" ht="15">
      <c r="C172" s="37"/>
      <c r="E172" s="37"/>
      <c r="F172" s="22"/>
      <c r="G172" s="23"/>
    </row>
    <row r="173" spans="3:7" s="20" customFormat="1" ht="15">
      <c r="C173" s="37"/>
      <c r="E173" s="37"/>
      <c r="F173" s="22"/>
      <c r="G173" s="23"/>
    </row>
    <row r="174" spans="3:7" s="20" customFormat="1" ht="15">
      <c r="C174" s="37"/>
      <c r="E174" s="37"/>
      <c r="F174" s="22"/>
      <c r="G174" s="23"/>
    </row>
    <row r="175" spans="3:7" s="20" customFormat="1" ht="15">
      <c r="C175" s="37"/>
      <c r="E175" s="37"/>
      <c r="F175" s="22"/>
      <c r="G175" s="23"/>
    </row>
    <row r="176" spans="3:7" s="20" customFormat="1" ht="15">
      <c r="C176" s="37"/>
      <c r="E176" s="37"/>
      <c r="F176" s="22"/>
      <c r="G176" s="23"/>
    </row>
    <row r="177" spans="3:7" s="20" customFormat="1" ht="15">
      <c r="C177" s="37"/>
      <c r="E177" s="37"/>
      <c r="F177" s="22"/>
      <c r="G177" s="23"/>
    </row>
    <row r="178" spans="3:7" s="20" customFormat="1" ht="15">
      <c r="C178" s="37"/>
      <c r="E178" s="37"/>
      <c r="F178" s="22"/>
      <c r="G178" s="23"/>
    </row>
    <row r="179" spans="3:7" s="20" customFormat="1" ht="15">
      <c r="C179" s="37"/>
      <c r="E179" s="37"/>
      <c r="F179" s="22"/>
      <c r="G179" s="23"/>
    </row>
    <row r="180" spans="3:7" s="20" customFormat="1" ht="15">
      <c r="C180" s="37"/>
      <c r="E180" s="37"/>
      <c r="F180" s="22"/>
      <c r="G180" s="23"/>
    </row>
    <row r="181" spans="3:7" s="20" customFormat="1" ht="15">
      <c r="C181" s="37"/>
      <c r="E181" s="37"/>
      <c r="F181" s="22"/>
      <c r="G181" s="23"/>
    </row>
    <row r="182" spans="3:7" s="20" customFormat="1" ht="15">
      <c r="C182" s="37"/>
      <c r="E182" s="37"/>
      <c r="F182" s="22"/>
      <c r="G182" s="23"/>
    </row>
    <row r="183" spans="3:7" s="20" customFormat="1" ht="15">
      <c r="C183" s="37"/>
      <c r="E183" s="37"/>
      <c r="F183" s="22"/>
      <c r="G183" s="23"/>
    </row>
    <row r="184" spans="3:7" s="20" customFormat="1" ht="15">
      <c r="C184" s="37"/>
      <c r="E184" s="37"/>
      <c r="F184" s="22"/>
      <c r="G184" s="23"/>
    </row>
    <row r="185" spans="3:7" s="20" customFormat="1" ht="15">
      <c r="C185" s="37"/>
      <c r="E185" s="37"/>
      <c r="F185" s="22"/>
      <c r="G185" s="23"/>
    </row>
    <row r="186" spans="3:7" s="20" customFormat="1" ht="15">
      <c r="C186" s="37"/>
      <c r="E186" s="37"/>
      <c r="F186" s="22"/>
      <c r="G186" s="23"/>
    </row>
    <row r="187" spans="3:7" s="20" customFormat="1" ht="15">
      <c r="C187" s="37"/>
      <c r="E187" s="37"/>
      <c r="F187" s="22"/>
      <c r="G187" s="23"/>
    </row>
    <row r="188" spans="3:7" s="20" customFormat="1" ht="15">
      <c r="C188" s="37"/>
      <c r="E188" s="37"/>
      <c r="F188" s="22"/>
      <c r="G188" s="23"/>
    </row>
    <row r="189" spans="3:7" s="20" customFormat="1" ht="15">
      <c r="C189" s="37"/>
      <c r="E189" s="37"/>
      <c r="F189" s="22"/>
      <c r="G189" s="23"/>
    </row>
    <row r="190" spans="3:7" s="20" customFormat="1" ht="15">
      <c r="C190" s="37"/>
      <c r="E190" s="37"/>
      <c r="F190" s="22"/>
      <c r="G190" s="23"/>
    </row>
    <row r="191" spans="3:7" s="20" customFormat="1" ht="15">
      <c r="C191" s="37"/>
      <c r="E191" s="37"/>
      <c r="F191" s="22"/>
      <c r="G191" s="23"/>
    </row>
    <row r="192" spans="3:7" s="20" customFormat="1" ht="15">
      <c r="C192" s="37"/>
      <c r="E192" s="37"/>
      <c r="F192" s="22"/>
      <c r="G192" s="23"/>
    </row>
    <row r="193" spans="3:7" s="20" customFormat="1" ht="15">
      <c r="C193" s="37"/>
      <c r="E193" s="37"/>
      <c r="F193" s="22"/>
      <c r="G193" s="23"/>
    </row>
    <row r="194" spans="3:7" s="20" customFormat="1" ht="15">
      <c r="C194" s="37"/>
      <c r="E194" s="37"/>
      <c r="F194" s="22"/>
      <c r="G194" s="23"/>
    </row>
    <row r="195" spans="3:7" s="20" customFormat="1" ht="15">
      <c r="C195" s="37"/>
      <c r="E195" s="37"/>
      <c r="F195" s="22"/>
      <c r="G195" s="23"/>
    </row>
    <row r="196" spans="3:7" s="20" customFormat="1" ht="15">
      <c r="C196" s="37"/>
      <c r="E196" s="37"/>
      <c r="F196" s="22"/>
      <c r="G196" s="23"/>
    </row>
    <row r="197" spans="3:7" s="20" customFormat="1" ht="15">
      <c r="C197" s="37"/>
      <c r="E197" s="37"/>
      <c r="F197" s="22"/>
      <c r="G197" s="23"/>
    </row>
    <row r="198" spans="3:7" s="20" customFormat="1" ht="15">
      <c r="C198" s="37"/>
      <c r="E198" s="37"/>
      <c r="F198" s="22"/>
      <c r="G198" s="23"/>
    </row>
    <row r="199" spans="3:7" s="20" customFormat="1" ht="15">
      <c r="C199" s="37"/>
      <c r="E199" s="37"/>
      <c r="F199" s="22"/>
      <c r="G199" s="23"/>
    </row>
    <row r="200" spans="3:7" s="20" customFormat="1" ht="15">
      <c r="C200" s="37"/>
      <c r="E200" s="37"/>
      <c r="F200" s="22"/>
      <c r="G200" s="23"/>
    </row>
    <row r="201" spans="3:7" s="20" customFormat="1" ht="15">
      <c r="C201" s="37"/>
      <c r="E201" s="37"/>
      <c r="F201" s="22"/>
      <c r="G201" s="23"/>
    </row>
    <row r="202" spans="3:7" s="20" customFormat="1" ht="15">
      <c r="C202" s="37"/>
      <c r="E202" s="37"/>
      <c r="F202" s="22"/>
      <c r="G202" s="23"/>
    </row>
    <row r="203" spans="3:7" s="20" customFormat="1" ht="15">
      <c r="C203" s="37"/>
      <c r="E203" s="37"/>
      <c r="F203" s="22"/>
      <c r="G203" s="23"/>
    </row>
  </sheetData>
  <sheetProtection/>
  <mergeCells count="1">
    <mergeCell ref="A72:E72"/>
  </mergeCells>
  <printOptions/>
  <pageMargins left="0.87" right="0.64" top="0.47" bottom="0.47" header="0.36" footer="0.27"/>
  <pageSetup fitToHeight="1" fitToWidth="1" horizontalDpi="600" verticalDpi="600" orientation="portrait" paperSize="9" scale="74" r:id="rId1"/>
  <headerFooter alignWithMargins="0">
    <oddFooter>&amp;C&amp;"Times New Roman,Regular"4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1"/>
  <sheetViews>
    <sheetView tabSelected="1" zoomScalePageLayoutView="0" workbookViewId="0" topLeftCell="A28">
      <selection activeCell="M40" sqref="M40"/>
    </sheetView>
  </sheetViews>
  <sheetFormatPr defaultColWidth="9.140625" defaultRowHeight="12.75"/>
  <cols>
    <col min="1" max="1" width="3.8515625" style="1" customWidth="1"/>
    <col min="2" max="2" width="36.00390625" style="1" customWidth="1"/>
    <col min="3" max="3" width="16.7109375" style="1" customWidth="1"/>
    <col min="4" max="4" width="1.28515625" style="1" customWidth="1"/>
    <col min="5" max="5" width="16.8515625" style="13" customWidth="1"/>
    <col min="6" max="6" width="1.57421875" style="1" customWidth="1"/>
    <col min="7" max="7" width="16.421875" style="1" customWidth="1"/>
    <col min="8" max="8" width="1.421875" style="1" customWidth="1"/>
    <col min="9" max="9" width="17.7109375" style="13" customWidth="1"/>
    <col min="10" max="10" width="9.140625" style="1" customWidth="1"/>
    <col min="11" max="11" width="10.140625" style="1" bestFit="1" customWidth="1"/>
    <col min="12" max="12" width="1.421875" style="1" customWidth="1"/>
    <col min="13" max="16384" width="9.140625" style="1" customWidth="1"/>
  </cols>
  <sheetData>
    <row r="1" ht="12.75">
      <c r="A1" s="19" t="s">
        <v>35</v>
      </c>
    </row>
    <row r="2" ht="12.75">
      <c r="A2" s="2" t="s">
        <v>30</v>
      </c>
    </row>
    <row r="3" ht="12.75">
      <c r="A3" s="2"/>
    </row>
    <row r="4" spans="3:9" ht="12.75">
      <c r="C4" s="162" t="s">
        <v>8</v>
      </c>
      <c r="D4" s="162"/>
      <c r="E4" s="162"/>
      <c r="F4" s="6"/>
      <c r="G4" s="162" t="s">
        <v>12</v>
      </c>
      <c r="H4" s="162"/>
      <c r="I4" s="162"/>
    </row>
    <row r="5" spans="3:9" ht="12.75">
      <c r="C5" s="6" t="s">
        <v>67</v>
      </c>
      <c r="D5" s="6"/>
      <c r="E5" s="50" t="s">
        <v>10</v>
      </c>
      <c r="F5" s="6"/>
      <c r="G5" s="6" t="s">
        <v>28</v>
      </c>
      <c r="H5" s="6"/>
      <c r="I5" s="50" t="s">
        <v>10</v>
      </c>
    </row>
    <row r="6" spans="3:9" ht="12.75">
      <c r="C6" s="6" t="s">
        <v>9</v>
      </c>
      <c r="D6" s="6"/>
      <c r="E6" s="50" t="s">
        <v>49</v>
      </c>
      <c r="F6" s="6"/>
      <c r="G6" s="6" t="s">
        <v>13</v>
      </c>
      <c r="H6" s="6"/>
      <c r="I6" s="50" t="s">
        <v>11</v>
      </c>
    </row>
    <row r="7" spans="3:9" ht="12.75">
      <c r="C7" s="6" t="s">
        <v>148</v>
      </c>
      <c r="D7" s="6"/>
      <c r="E7" s="50" t="s">
        <v>87</v>
      </c>
      <c r="F7" s="6"/>
      <c r="G7" s="6" t="str">
        <f>C7</f>
        <v>FY2011</v>
      </c>
      <c r="H7" s="6"/>
      <c r="I7" s="50" t="str">
        <f>E7</f>
        <v>FY2010</v>
      </c>
    </row>
    <row r="8" spans="3:9" ht="12.75">
      <c r="C8" s="14" t="str">
        <f>'P&amp;L'!C10</f>
        <v>30/06/2011</v>
      </c>
      <c r="D8" s="5"/>
      <c r="E8" s="87" t="str">
        <f>'P&amp;L'!F10</f>
        <v>30/06/2010</v>
      </c>
      <c r="F8" s="5"/>
      <c r="G8" s="88" t="str">
        <f>C8</f>
        <v>30/06/2011</v>
      </c>
      <c r="H8" s="5"/>
      <c r="I8" s="87" t="str">
        <f>E8</f>
        <v>30/06/2010</v>
      </c>
    </row>
    <row r="9" spans="3:9" ht="12.75">
      <c r="C9" s="6" t="s">
        <v>2</v>
      </c>
      <c r="D9" s="6"/>
      <c r="E9" s="50" t="s">
        <v>2</v>
      </c>
      <c r="F9" s="6"/>
      <c r="G9" s="6" t="s">
        <v>2</v>
      </c>
      <c r="H9" s="6"/>
      <c r="I9" s="50" t="s">
        <v>2</v>
      </c>
    </row>
    <row r="10" spans="3:9" ht="12.75">
      <c r="C10" s="9"/>
      <c r="D10" s="9"/>
      <c r="E10" s="81"/>
      <c r="F10" s="9"/>
      <c r="G10" s="9"/>
      <c r="H10" s="9"/>
      <c r="I10" s="81"/>
    </row>
    <row r="11" spans="3:9" ht="12.75">
      <c r="C11" s="9"/>
      <c r="D11" s="9"/>
      <c r="E11" s="81"/>
      <c r="F11" s="9"/>
      <c r="G11" s="9"/>
      <c r="H11" s="9"/>
      <c r="I11" s="81"/>
    </row>
    <row r="12" spans="1:9" ht="12.75">
      <c r="A12" s="9" t="s">
        <v>14</v>
      </c>
      <c r="B12" s="1" t="s">
        <v>0</v>
      </c>
      <c r="C12" s="12">
        <f>'P&amp;L'!C13</f>
        <v>7738</v>
      </c>
      <c r="D12" s="12"/>
      <c r="E12" s="12">
        <f>SUM('P&amp;L'!F13)</f>
        <v>1094</v>
      </c>
      <c r="F12" s="12"/>
      <c r="G12" s="12">
        <f>+'P&amp;L'!D13</f>
        <v>16190</v>
      </c>
      <c r="H12" s="12"/>
      <c r="I12" s="12">
        <f>'P&amp;L'!G13</f>
        <v>9662</v>
      </c>
    </row>
    <row r="13" spans="1:9" ht="12.75">
      <c r="A13" s="8"/>
      <c r="C13" s="12"/>
      <c r="D13" s="12"/>
      <c r="E13" s="12"/>
      <c r="F13" s="12"/>
      <c r="G13" s="12"/>
      <c r="H13" s="12"/>
      <c r="I13" s="12"/>
    </row>
    <row r="14" spans="1:9" ht="12.75">
      <c r="A14" s="9" t="s">
        <v>15</v>
      </c>
      <c r="B14" s="1" t="s">
        <v>180</v>
      </c>
      <c r="C14" s="12">
        <f>'P&amp;L'!C30</f>
        <v>-2782</v>
      </c>
      <c r="D14" s="12"/>
      <c r="E14" s="12">
        <f>SUM('P&amp;L'!F30)</f>
        <v>51080</v>
      </c>
      <c r="F14" s="12"/>
      <c r="G14" s="12">
        <f>+'P&amp;L'!D30</f>
        <v>-17594</v>
      </c>
      <c r="H14" s="12"/>
      <c r="I14" s="12">
        <f>'P&amp;L'!G30</f>
        <v>42000</v>
      </c>
    </row>
    <row r="15" spans="1:9" ht="12.75">
      <c r="A15" s="8"/>
      <c r="C15" s="12"/>
      <c r="D15" s="12"/>
      <c r="E15" s="12"/>
      <c r="F15" s="12"/>
      <c r="G15" s="12"/>
      <c r="H15" s="12"/>
      <c r="I15" s="12"/>
    </row>
    <row r="16" spans="1:9" ht="12.75">
      <c r="A16" s="9" t="s">
        <v>16</v>
      </c>
      <c r="B16" s="1" t="s">
        <v>181</v>
      </c>
      <c r="C16" s="12">
        <f>+'P&amp;L'!C34</f>
        <v>-2782</v>
      </c>
      <c r="D16" s="12"/>
      <c r="E16" s="12">
        <f>SUM('P&amp;L'!F34)</f>
        <v>53202</v>
      </c>
      <c r="F16" s="12"/>
      <c r="G16" s="12">
        <f>+'P&amp;L'!D34</f>
        <v>-18965</v>
      </c>
      <c r="H16" s="12"/>
      <c r="I16" s="12">
        <f>'P&amp;L'!G34</f>
        <v>43608</v>
      </c>
    </row>
    <row r="17" spans="1:9" ht="12.75">
      <c r="A17" s="8"/>
      <c r="C17" s="12"/>
      <c r="D17" s="12"/>
      <c r="E17" s="12"/>
      <c r="F17" s="12"/>
      <c r="G17" s="12"/>
      <c r="H17" s="12"/>
      <c r="I17" s="12"/>
    </row>
    <row r="18" spans="1:9" ht="12.75">
      <c r="A18" s="9" t="s">
        <v>17</v>
      </c>
      <c r="B18" s="1" t="s">
        <v>182</v>
      </c>
      <c r="C18" s="12">
        <f>+'P&amp;L'!C45</f>
        <v>-2730</v>
      </c>
      <c r="D18" s="12"/>
      <c r="E18" s="12">
        <f>+'P&amp;L'!F45</f>
        <v>54323</v>
      </c>
      <c r="F18" s="12"/>
      <c r="G18" s="12">
        <f>+'P&amp;L'!D45</f>
        <v>-17732</v>
      </c>
      <c r="H18" s="12"/>
      <c r="I18" s="12">
        <f>+'P&amp;L'!G45</f>
        <v>45174</v>
      </c>
    </row>
    <row r="19" spans="1:9" ht="12.75">
      <c r="A19" s="8"/>
      <c r="C19" s="12"/>
      <c r="D19" s="12"/>
      <c r="E19" s="12"/>
      <c r="F19" s="12"/>
      <c r="G19" s="12"/>
      <c r="H19" s="12"/>
      <c r="I19" s="12"/>
    </row>
    <row r="20" spans="1:9" ht="12.75">
      <c r="A20" s="9" t="s">
        <v>18</v>
      </c>
      <c r="B20" s="1" t="s">
        <v>183</v>
      </c>
      <c r="C20" s="133">
        <f>+'P&amp;L'!C60</f>
        <v>-0.9490370576374887</v>
      </c>
      <c r="D20" s="15"/>
      <c r="E20" s="35">
        <f>E18/192772*100</f>
        <v>28.179922395368624</v>
      </c>
      <c r="F20" s="15"/>
      <c r="G20" s="133">
        <f>+'P&amp;L'!D60</f>
        <v>-6.164221650559688</v>
      </c>
      <c r="H20" s="15"/>
      <c r="I20" s="35">
        <f>I18/192772*100</f>
        <v>23.43390118896935</v>
      </c>
    </row>
    <row r="21" spans="1:9" ht="12.75">
      <c r="A21" s="8"/>
      <c r="C21" s="15"/>
      <c r="D21" s="15"/>
      <c r="E21" s="15"/>
      <c r="F21" s="15"/>
      <c r="G21" s="15"/>
      <c r="H21" s="15"/>
      <c r="I21" s="15"/>
    </row>
    <row r="22" spans="1:9" ht="12.75">
      <c r="A22" s="9" t="s">
        <v>19</v>
      </c>
      <c r="B22" s="1" t="s">
        <v>7</v>
      </c>
      <c r="C22" s="134" t="s">
        <v>44</v>
      </c>
      <c r="D22" s="15"/>
      <c r="E22" s="134" t="s">
        <v>44</v>
      </c>
      <c r="F22" s="15"/>
      <c r="G22" s="134" t="s">
        <v>44</v>
      </c>
      <c r="H22" s="15"/>
      <c r="I22" s="134" t="s">
        <v>44</v>
      </c>
    </row>
    <row r="23" spans="1:9" ht="12.75">
      <c r="A23" s="9"/>
      <c r="C23" s="10"/>
      <c r="D23" s="10"/>
      <c r="E23" s="15"/>
      <c r="F23" s="10"/>
      <c r="G23" s="10"/>
      <c r="H23" s="10"/>
      <c r="I23" s="15"/>
    </row>
    <row r="24" ht="12.75">
      <c r="A24" s="8"/>
    </row>
    <row r="25" spans="1:9" ht="12.75">
      <c r="A25" s="8"/>
      <c r="G25" s="6" t="s">
        <v>21</v>
      </c>
      <c r="H25" s="6"/>
      <c r="I25" s="50" t="s">
        <v>22</v>
      </c>
    </row>
    <row r="26" spans="1:9" ht="12.75">
      <c r="A26" s="8"/>
      <c r="G26" s="6" t="s">
        <v>25</v>
      </c>
      <c r="H26" s="6"/>
      <c r="I26" s="50" t="s">
        <v>23</v>
      </c>
    </row>
    <row r="27" spans="1:9" ht="12.75">
      <c r="A27" s="8"/>
      <c r="G27" s="6" t="s">
        <v>9</v>
      </c>
      <c r="H27" s="6"/>
      <c r="I27" s="50" t="s">
        <v>24</v>
      </c>
    </row>
    <row r="28" spans="1:10" ht="12.75">
      <c r="A28" s="8"/>
      <c r="G28" s="3"/>
      <c r="H28" s="3"/>
      <c r="I28" s="35"/>
      <c r="J28" s="3"/>
    </row>
    <row r="29" spans="1:10" ht="12.75">
      <c r="A29" s="9" t="s">
        <v>20</v>
      </c>
      <c r="B29" s="1" t="s">
        <v>82</v>
      </c>
      <c r="C29" s="3">
        <f>+'BS'!C51</f>
        <v>1.2019364681430265</v>
      </c>
      <c r="D29" s="3"/>
      <c r="E29" s="35">
        <f>I29</f>
        <v>1.2635854828617117</v>
      </c>
      <c r="G29" s="35">
        <f>+C29</f>
        <v>1.2019364681430265</v>
      </c>
      <c r="H29" s="3"/>
      <c r="I29" s="35">
        <f>'BS'!D51</f>
        <v>1.2635854828617117</v>
      </c>
      <c r="J29" s="3"/>
    </row>
    <row r="30" ht="12.75">
      <c r="B30" s="1" t="s">
        <v>83</v>
      </c>
    </row>
    <row r="32" spans="5:9" s="11" customFormat="1" ht="12.75">
      <c r="E32" s="13"/>
      <c r="I32" s="13"/>
    </row>
    <row r="34" ht="12.75">
      <c r="A34" s="2" t="s">
        <v>31</v>
      </c>
    </row>
    <row r="35" spans="3:9" ht="12.75">
      <c r="C35" s="162" t="s">
        <v>8</v>
      </c>
      <c r="D35" s="162"/>
      <c r="E35" s="162"/>
      <c r="F35" s="6"/>
      <c r="G35" s="162" t="s">
        <v>12</v>
      </c>
      <c r="H35" s="162"/>
      <c r="I35" s="162"/>
    </row>
    <row r="36" spans="3:18" ht="12.75">
      <c r="C36" s="6" t="s">
        <v>28</v>
      </c>
      <c r="D36" s="6"/>
      <c r="E36" s="50" t="s">
        <v>10</v>
      </c>
      <c r="F36" s="6"/>
      <c r="G36" s="6" t="s">
        <v>28</v>
      </c>
      <c r="H36" s="6"/>
      <c r="I36" s="50" t="s">
        <v>10</v>
      </c>
      <c r="J36" s="13"/>
      <c r="K36" s="50"/>
      <c r="L36" s="13"/>
      <c r="M36" s="13"/>
      <c r="N36" s="13"/>
      <c r="O36" s="13"/>
      <c r="P36" s="13"/>
      <c r="Q36" s="13"/>
      <c r="R36" s="13"/>
    </row>
    <row r="37" spans="3:18" ht="12.75">
      <c r="C37" s="6" t="s">
        <v>9</v>
      </c>
      <c r="D37" s="6"/>
      <c r="E37" s="50" t="s">
        <v>49</v>
      </c>
      <c r="F37" s="6"/>
      <c r="G37" s="6" t="s">
        <v>13</v>
      </c>
      <c r="H37" s="6"/>
      <c r="I37" s="50" t="s">
        <v>11</v>
      </c>
      <c r="J37" s="13"/>
      <c r="K37" s="50"/>
      <c r="L37" s="13"/>
      <c r="M37" s="13"/>
      <c r="N37" s="13"/>
      <c r="O37" s="13"/>
      <c r="P37" s="13"/>
      <c r="Q37" s="13"/>
      <c r="R37" s="13"/>
    </row>
    <row r="38" spans="3:18" ht="12.75">
      <c r="C38" s="6" t="str">
        <f>C7</f>
        <v>FY2011</v>
      </c>
      <c r="D38" s="6"/>
      <c r="E38" s="6" t="str">
        <f>E7</f>
        <v>FY2010</v>
      </c>
      <c r="F38" s="6"/>
      <c r="G38" s="6" t="str">
        <f>G7</f>
        <v>FY2011</v>
      </c>
      <c r="H38" s="6"/>
      <c r="I38" s="6" t="str">
        <f>I7</f>
        <v>FY2010</v>
      </c>
      <c r="J38" s="13"/>
      <c r="K38" s="50"/>
      <c r="L38" s="13"/>
      <c r="M38" s="13"/>
      <c r="N38" s="13"/>
      <c r="O38" s="13"/>
      <c r="P38" s="13"/>
      <c r="Q38" s="13"/>
      <c r="R38" s="13"/>
    </row>
    <row r="39" spans="3:18" ht="12.75">
      <c r="C39" s="14" t="str">
        <f>+C8</f>
        <v>30/06/2011</v>
      </c>
      <c r="D39" s="5"/>
      <c r="E39" s="51" t="str">
        <f>+E8</f>
        <v>30/06/2010</v>
      </c>
      <c r="F39" s="5"/>
      <c r="G39" s="14" t="str">
        <f>+G8</f>
        <v>30/06/2011</v>
      </c>
      <c r="H39" s="5"/>
      <c r="I39" s="51" t="str">
        <f>+I8</f>
        <v>30/06/2010</v>
      </c>
      <c r="J39" s="13"/>
      <c r="K39" s="51"/>
      <c r="L39" s="13"/>
      <c r="M39" s="13"/>
      <c r="N39" s="13"/>
      <c r="O39" s="13"/>
      <c r="P39" s="13"/>
      <c r="Q39" s="13"/>
      <c r="R39" s="13"/>
    </row>
    <row r="40" spans="3:18" ht="12.75">
      <c r="C40" s="6" t="s">
        <v>2</v>
      </c>
      <c r="D40" s="6"/>
      <c r="E40" s="50" t="s">
        <v>2</v>
      </c>
      <c r="F40" s="6"/>
      <c r="G40" s="6" t="s">
        <v>2</v>
      </c>
      <c r="H40" s="6"/>
      <c r="I40" s="50" t="s">
        <v>2</v>
      </c>
      <c r="J40" s="13"/>
      <c r="K40" s="50"/>
      <c r="L40" s="13"/>
      <c r="M40" s="13"/>
      <c r="N40" s="13"/>
      <c r="O40" s="13"/>
      <c r="P40" s="13"/>
      <c r="Q40" s="13"/>
      <c r="R40" s="13"/>
    </row>
    <row r="41" spans="10:18" ht="12.75">
      <c r="J41" s="13"/>
      <c r="K41" s="13"/>
      <c r="L41" s="13"/>
      <c r="M41" s="13"/>
      <c r="N41" s="13"/>
      <c r="O41" s="13"/>
      <c r="P41" s="13"/>
      <c r="Q41" s="13"/>
      <c r="R41" s="13"/>
    </row>
    <row r="42" spans="10:18" ht="12.75">
      <c r="J42" s="13"/>
      <c r="K42" s="35"/>
      <c r="L42" s="13"/>
      <c r="M42" s="13"/>
      <c r="N42" s="13"/>
      <c r="O42" s="13"/>
      <c r="P42" s="13"/>
      <c r="Q42" s="13"/>
      <c r="R42" s="13"/>
    </row>
    <row r="43" spans="1:18" ht="12.75">
      <c r="A43" s="9" t="s">
        <v>14</v>
      </c>
      <c r="B43" s="1" t="s">
        <v>151</v>
      </c>
      <c r="C43" s="4">
        <f>+'P&amp;L'!C26</f>
        <v>-605</v>
      </c>
      <c r="D43" s="4"/>
      <c r="E43" s="12">
        <f>+'P&amp;L'!F26</f>
        <v>53594</v>
      </c>
      <c r="F43" s="4"/>
      <c r="G43" s="4">
        <f>+'P&amp;L'!D26</f>
        <v>-8847</v>
      </c>
      <c r="H43" s="4"/>
      <c r="I43" s="12">
        <f>+'P&amp;L'!G26</f>
        <v>52691</v>
      </c>
      <c r="J43" s="13"/>
      <c r="K43" s="12"/>
      <c r="L43" s="16"/>
      <c r="M43" s="12"/>
      <c r="N43" s="13"/>
      <c r="O43" s="13"/>
      <c r="P43" s="13"/>
      <c r="Q43" s="13"/>
      <c r="R43" s="13"/>
    </row>
    <row r="44" spans="1:18" ht="12.75">
      <c r="A44" s="8"/>
      <c r="C44" s="63"/>
      <c r="D44" s="63"/>
      <c r="E44" s="64"/>
      <c r="F44" s="63"/>
      <c r="G44" s="63"/>
      <c r="H44" s="4"/>
      <c r="I44" s="12"/>
      <c r="J44" s="13"/>
      <c r="K44" s="12"/>
      <c r="L44" s="16"/>
      <c r="M44" s="12"/>
      <c r="N44" s="13"/>
      <c r="O44" s="13"/>
      <c r="P44" s="13"/>
      <c r="Q44" s="13"/>
      <c r="R44" s="13"/>
    </row>
    <row r="45" spans="1:18" ht="12.75">
      <c r="A45" s="9" t="s">
        <v>15</v>
      </c>
      <c r="B45" s="1" t="s">
        <v>26</v>
      </c>
      <c r="C45" s="63">
        <f>G45-62</f>
        <v>5</v>
      </c>
      <c r="D45" s="63">
        <v>127</v>
      </c>
      <c r="E45" s="64">
        <f>I45-3</f>
        <v>-3</v>
      </c>
      <c r="F45" s="63">
        <v>200</v>
      </c>
      <c r="G45" s="4">
        <v>67</v>
      </c>
      <c r="H45" s="4"/>
      <c r="I45" s="12">
        <v>0</v>
      </c>
      <c r="J45" s="13"/>
      <c r="K45" s="12"/>
      <c r="L45" s="16"/>
      <c r="M45" s="12"/>
      <c r="N45" s="13"/>
      <c r="O45" s="13"/>
      <c r="P45" s="13"/>
      <c r="Q45" s="13"/>
      <c r="R45" s="13"/>
    </row>
    <row r="46" spans="1:18" ht="12.75">
      <c r="A46" s="8"/>
      <c r="C46" s="63"/>
      <c r="D46" s="65"/>
      <c r="E46" s="64"/>
      <c r="F46" s="65"/>
      <c r="G46" s="63"/>
      <c r="H46" s="4"/>
      <c r="I46" s="12"/>
      <c r="J46" s="13"/>
      <c r="K46" s="12"/>
      <c r="L46" s="16"/>
      <c r="M46" s="12"/>
      <c r="N46" s="13"/>
      <c r="O46" s="13"/>
      <c r="P46" s="13"/>
      <c r="Q46" s="13"/>
      <c r="R46" s="13"/>
    </row>
    <row r="47" spans="1:18" ht="12.75">
      <c r="A47" s="9" t="s">
        <v>16</v>
      </c>
      <c r="B47" s="1" t="s">
        <v>27</v>
      </c>
      <c r="C47" s="63">
        <f>G47-4109</f>
        <v>4232</v>
      </c>
      <c r="D47" s="63">
        <v>2258</v>
      </c>
      <c r="E47" s="64">
        <f>I47-2691</f>
        <v>8000</v>
      </c>
      <c r="F47" s="63">
        <v>4170</v>
      </c>
      <c r="G47" s="4">
        <f>'CF'!C23</f>
        <v>8341</v>
      </c>
      <c r="H47" s="4"/>
      <c r="I47" s="12">
        <f>'CF'!E23</f>
        <v>10691</v>
      </c>
      <c r="J47" s="13"/>
      <c r="K47" s="12"/>
      <c r="L47" s="16"/>
      <c r="M47" s="12"/>
      <c r="N47" s="13"/>
      <c r="O47" s="13"/>
      <c r="P47" s="13"/>
      <c r="Q47" s="13"/>
      <c r="R47" s="13"/>
    </row>
    <row r="48" spans="3:18" ht="12.75">
      <c r="C48" s="63"/>
      <c r="D48" s="63"/>
      <c r="E48" s="64"/>
      <c r="F48" s="63"/>
      <c r="G48" s="63"/>
      <c r="H48" s="4"/>
      <c r="I48" s="12"/>
      <c r="J48" s="13"/>
      <c r="K48" s="35"/>
      <c r="L48" s="13"/>
      <c r="M48" s="13"/>
      <c r="N48" s="13"/>
      <c r="O48" s="13"/>
      <c r="P48" s="13"/>
      <c r="Q48" s="13"/>
      <c r="R48" s="13"/>
    </row>
    <row r="49" spans="7:18" ht="12.75">
      <c r="G49" s="7"/>
      <c r="I49" s="16"/>
      <c r="J49" s="13"/>
      <c r="K49" s="13"/>
      <c r="L49" s="13"/>
      <c r="M49" s="13"/>
      <c r="N49" s="13"/>
      <c r="O49" s="13"/>
      <c r="P49" s="13"/>
      <c r="Q49" s="13"/>
      <c r="R49" s="13"/>
    </row>
    <row r="50" spans="7:9" ht="12.75">
      <c r="G50" s="7"/>
      <c r="I50" s="16"/>
    </row>
    <row r="51" spans="2:5" ht="12.75">
      <c r="B51" s="66"/>
      <c r="C51" s="66"/>
      <c r="D51" s="66"/>
      <c r="E51" s="82"/>
    </row>
    <row r="52" spans="2:5" ht="12.75">
      <c r="B52" s="67"/>
      <c r="C52" s="67"/>
      <c r="D52" s="67"/>
      <c r="E52" s="82"/>
    </row>
    <row r="53" spans="2:5" ht="12.75">
      <c r="B53" s="66"/>
      <c r="C53" s="66"/>
      <c r="D53" s="66"/>
      <c r="E53" s="82"/>
    </row>
    <row r="54" spans="2:5" ht="12.75">
      <c r="B54" s="67"/>
      <c r="C54" s="67"/>
      <c r="D54" s="67"/>
      <c r="E54" s="82"/>
    </row>
    <row r="55" spans="2:5" ht="12.75">
      <c r="B55" s="65"/>
      <c r="C55" s="65"/>
      <c r="D55" s="65"/>
      <c r="E55" s="82"/>
    </row>
    <row r="56" spans="2:5" ht="12.75">
      <c r="B56" s="65"/>
      <c r="C56" s="65"/>
      <c r="D56" s="65"/>
      <c r="E56" s="82"/>
    </row>
    <row r="57" spans="2:5" ht="12.75">
      <c r="B57" s="65"/>
      <c r="C57" s="65"/>
      <c r="D57" s="65"/>
      <c r="E57" s="82"/>
    </row>
    <row r="61" spans="1:2" ht="12.75">
      <c r="A61" s="11"/>
      <c r="B61" s="11"/>
    </row>
  </sheetData>
  <sheetProtection/>
  <mergeCells count="4">
    <mergeCell ref="C4:E4"/>
    <mergeCell ref="G4:I4"/>
    <mergeCell ref="C35:E35"/>
    <mergeCell ref="G35:I35"/>
  </mergeCells>
  <printOptions/>
  <pageMargins left="0.31496062992125984" right="0.31496062992125984" top="0.6692913385826772" bottom="0.6692913385826772" header="0.5118110236220472" footer="0.5118110236220472"/>
  <pageSetup fitToHeight="1" fitToWidth="1" horizontalDpi="600" verticalDpi="600" orientation="portrait" paperSize="9" scale="86" r:id="rId1"/>
  <headerFooter alignWithMargins="0">
    <oddFooter>&amp;C&amp;"Times New Roman,Regular"5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 Builder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 Fei San</dc:creator>
  <cp:keywords/>
  <dc:description/>
  <cp:lastModifiedBy>William SL Hu</cp:lastModifiedBy>
  <cp:lastPrinted>2011-08-25T10:01:24Z</cp:lastPrinted>
  <dcterms:created xsi:type="dcterms:W3CDTF">2002-08-21T09:17:53Z</dcterms:created>
  <dcterms:modified xsi:type="dcterms:W3CDTF">2011-08-25T10:01:43Z</dcterms:modified>
  <cp:category/>
  <cp:version/>
  <cp:contentType/>
  <cp:contentStatus/>
</cp:coreProperties>
</file>